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88" windowHeight="1332" activeTab="3"/>
  </bookViews>
  <sheets>
    <sheet name="Доходы" sheetId="1" r:id="rId1"/>
    <sheet name="Расходы" sheetId="2" r:id="rId2"/>
    <sheet name="Ведомственная структура" sheetId="5" r:id="rId3"/>
    <sheet name="Источники" sheetId="3" r:id="rId4"/>
  </sheets>
  <definedNames>
    <definedName name="_xlnm.Print_Titles" localSheetId="3">Источники!$1:$4</definedName>
    <definedName name="_xlnm.Print_Titles" localSheetId="1">Расходы!$1:$3</definedName>
  </definedNames>
  <calcPr calcId="145621"/>
</workbook>
</file>

<file path=xl/calcChain.xml><?xml version="1.0" encoding="utf-8"?>
<calcChain xmlns="http://schemas.openxmlformats.org/spreadsheetml/2006/main">
  <c r="P23" i="3" l="1"/>
  <c r="P22" i="3"/>
  <c r="P21" i="3"/>
  <c r="P20" i="3" s="1"/>
  <c r="I20" i="3"/>
  <c r="I21" i="3"/>
  <c r="I22" i="3"/>
  <c r="I23" i="3"/>
  <c r="P18" i="3"/>
  <c r="P17" i="3" s="1"/>
  <c r="P16" i="3" s="1"/>
  <c r="P15" i="3" s="1"/>
  <c r="I15" i="3"/>
  <c r="I16" i="3"/>
  <c r="I17" i="3"/>
  <c r="I18" i="3"/>
  <c r="I645" i="5"/>
  <c r="H645" i="5"/>
  <c r="G585" i="5"/>
  <c r="G599" i="5"/>
  <c r="I646" i="5"/>
  <c r="H646" i="5"/>
  <c r="G645" i="5"/>
  <c r="I651" i="5"/>
  <c r="H650" i="5"/>
  <c r="H649" i="5" s="1"/>
  <c r="G650" i="5"/>
  <c r="G649" i="5"/>
  <c r="I658" i="5"/>
  <c r="H657" i="5"/>
  <c r="H656" i="5" s="1"/>
  <c r="G657" i="5"/>
  <c r="I643" i="5"/>
  <c r="I642" i="5" s="1"/>
  <c r="H642" i="5"/>
  <c r="G642" i="5"/>
  <c r="I598" i="5"/>
  <c r="H597" i="5"/>
  <c r="H596" i="5" s="1"/>
  <c r="H595" i="5" s="1"/>
  <c r="H594" i="5" s="1"/>
  <c r="G597" i="5"/>
  <c r="I593" i="5"/>
  <c r="H592" i="5"/>
  <c r="H591" i="5" s="1"/>
  <c r="H590" i="5" s="1"/>
  <c r="H589" i="5" s="1"/>
  <c r="G592" i="5"/>
  <c r="G591" i="5" s="1"/>
  <c r="G590" i="5" s="1"/>
  <c r="G589" i="5" s="1"/>
  <c r="I581" i="5"/>
  <c r="H580" i="5"/>
  <c r="H579" i="5" s="1"/>
  <c r="G580" i="5"/>
  <c r="G563" i="5"/>
  <c r="H564" i="5"/>
  <c r="H563" i="5" s="1"/>
  <c r="G564" i="5"/>
  <c r="I565" i="5"/>
  <c r="I564" i="5" s="1"/>
  <c r="I563" i="5" s="1"/>
  <c r="H561" i="5"/>
  <c r="G561" i="5"/>
  <c r="I562" i="5"/>
  <c r="I561" i="5" s="1"/>
  <c r="I544" i="5"/>
  <c r="H543" i="5"/>
  <c r="H542" i="5" s="1"/>
  <c r="G543" i="5"/>
  <c r="G542" i="5" s="1"/>
  <c r="I525" i="5"/>
  <c r="H524" i="5"/>
  <c r="H523" i="5" s="1"/>
  <c r="G524" i="5"/>
  <c r="I505" i="5"/>
  <c r="H504" i="5"/>
  <c r="H503" i="5" s="1"/>
  <c r="G504" i="5"/>
  <c r="G503" i="5" s="1"/>
  <c r="I502" i="5"/>
  <c r="H501" i="5"/>
  <c r="H500" i="5" s="1"/>
  <c r="G501" i="5"/>
  <c r="I451" i="5"/>
  <c r="H450" i="5"/>
  <c r="H449" i="5" s="1"/>
  <c r="G450" i="5"/>
  <c r="I414" i="5"/>
  <c r="H413" i="5"/>
  <c r="H412" i="5" s="1"/>
  <c r="G413" i="5"/>
  <c r="G412" i="5" s="1"/>
  <c r="I387" i="5"/>
  <c r="H386" i="5"/>
  <c r="H385" i="5" s="1"/>
  <c r="G386" i="5"/>
  <c r="G385" i="5" s="1"/>
  <c r="I356" i="5"/>
  <c r="H355" i="5"/>
  <c r="H354" i="5" s="1"/>
  <c r="H353" i="5" s="1"/>
  <c r="H352" i="5" s="1"/>
  <c r="H351" i="5" s="1"/>
  <c r="H350" i="5" s="1"/>
  <c r="G355" i="5"/>
  <c r="G354" i="5" s="1"/>
  <c r="G353" i="5" s="1"/>
  <c r="I345" i="5"/>
  <c r="H344" i="5"/>
  <c r="H343" i="5" s="1"/>
  <c r="G344" i="5"/>
  <c r="I649" i="5" l="1"/>
  <c r="I650" i="5"/>
  <c r="I657" i="5"/>
  <c r="G656" i="5"/>
  <c r="I656" i="5" s="1"/>
  <c r="H588" i="5"/>
  <c r="I597" i="5"/>
  <c r="I596" i="5" s="1"/>
  <c r="G596" i="5"/>
  <c r="G595" i="5"/>
  <c r="H587" i="5"/>
  <c r="H586" i="5" s="1"/>
  <c r="I591" i="5"/>
  <c r="I590" i="5" s="1"/>
  <c r="I589" i="5" s="1"/>
  <c r="I592" i="5"/>
  <c r="I580" i="5"/>
  <c r="G579" i="5"/>
  <c r="I579" i="5" s="1"/>
  <c r="I542" i="5"/>
  <c r="I543" i="5"/>
  <c r="I524" i="5"/>
  <c r="G523" i="5"/>
  <c r="I523" i="5" s="1"/>
  <c r="I503" i="5"/>
  <c r="I504" i="5"/>
  <c r="I501" i="5"/>
  <c r="G500" i="5"/>
  <c r="I500" i="5" s="1"/>
  <c r="I413" i="5"/>
  <c r="I450" i="5"/>
  <c r="G449" i="5"/>
  <c r="I449" i="5" s="1"/>
  <c r="I412" i="5"/>
  <c r="I385" i="5"/>
  <c r="I386" i="5"/>
  <c r="I344" i="5"/>
  <c r="G352" i="5"/>
  <c r="G351" i="5" s="1"/>
  <c r="G350" i="5" s="1"/>
  <c r="I353" i="5"/>
  <c r="I355" i="5"/>
  <c r="G343" i="5"/>
  <c r="I343" i="5" s="1"/>
  <c r="I309" i="5"/>
  <c r="H308" i="5"/>
  <c r="H307" i="5" s="1"/>
  <c r="H306" i="5" s="1"/>
  <c r="H305" i="5" s="1"/>
  <c r="H304" i="5" s="1"/>
  <c r="G308" i="5"/>
  <c r="G307" i="5" s="1"/>
  <c r="G306" i="5" s="1"/>
  <c r="I278" i="5"/>
  <c r="H277" i="5"/>
  <c r="H276" i="5" s="1"/>
  <c r="H275" i="5" s="1"/>
  <c r="H274" i="5" s="1"/>
  <c r="G277" i="5"/>
  <c r="G276" i="5" s="1"/>
  <c r="G275" i="5" s="1"/>
  <c r="H283" i="5"/>
  <c r="G283" i="5"/>
  <c r="I284" i="5"/>
  <c r="I283" i="5" s="1"/>
  <c r="H264" i="5"/>
  <c r="G264" i="5"/>
  <c r="I266" i="5"/>
  <c r="I265" i="5"/>
  <c r="I252" i="5"/>
  <c r="I251" i="5" s="1"/>
  <c r="I250" i="5" s="1"/>
  <c r="H251" i="5"/>
  <c r="H250" i="5" s="1"/>
  <c r="G251" i="5"/>
  <c r="G250" i="5" s="1"/>
  <c r="I247" i="5"/>
  <c r="H246" i="5"/>
  <c r="H245" i="5" s="1"/>
  <c r="G246" i="5"/>
  <c r="G245" i="5" s="1"/>
  <c r="H239" i="5"/>
  <c r="H238" i="5" s="1"/>
  <c r="H237" i="5" s="1"/>
  <c r="H236" i="5" s="1"/>
  <c r="G239" i="5"/>
  <c r="G238" i="5" s="1"/>
  <c r="G237" i="5" s="1"/>
  <c r="G236" i="5" s="1"/>
  <c r="I240" i="5"/>
  <c r="I239" i="5" s="1"/>
  <c r="I238" i="5" s="1"/>
  <c r="I237" i="5" s="1"/>
  <c r="I236" i="5" s="1"/>
  <c r="I229" i="5"/>
  <c r="H228" i="5"/>
  <c r="H227" i="5" s="1"/>
  <c r="H226" i="5" s="1"/>
  <c r="G228" i="5"/>
  <c r="G227" i="5" s="1"/>
  <c r="G226" i="5" s="1"/>
  <c r="H217" i="5"/>
  <c r="H216" i="5" s="1"/>
  <c r="H215" i="5" s="1"/>
  <c r="G217" i="5"/>
  <c r="G216" i="5" s="1"/>
  <c r="G215" i="5" s="1"/>
  <c r="I218" i="5"/>
  <c r="I217" i="5" s="1"/>
  <c r="I216" i="5" s="1"/>
  <c r="I215" i="5" s="1"/>
  <c r="H203" i="5"/>
  <c r="G203" i="5"/>
  <c r="I204" i="5"/>
  <c r="I203" i="5" s="1"/>
  <c r="I181" i="5"/>
  <c r="H180" i="5"/>
  <c r="H179" i="5" s="1"/>
  <c r="G180" i="5"/>
  <c r="G179" i="5" s="1"/>
  <c r="H171" i="5"/>
  <c r="H170" i="5" s="1"/>
  <c r="H169" i="5" s="1"/>
  <c r="H168" i="5" s="1"/>
  <c r="G171" i="5"/>
  <c r="G170" i="5" s="1"/>
  <c r="G169" i="5" s="1"/>
  <c r="G168" i="5" s="1"/>
  <c r="I172" i="5"/>
  <c r="I171" i="5" s="1"/>
  <c r="I170" i="5" s="1"/>
  <c r="I169" i="5" s="1"/>
  <c r="I168" i="5" s="1"/>
  <c r="H153" i="5"/>
  <c r="H152" i="5" s="1"/>
  <c r="H151" i="5" s="1"/>
  <c r="G153" i="5"/>
  <c r="G152" i="5" s="1"/>
  <c r="G151" i="5" s="1"/>
  <c r="I154" i="5"/>
  <c r="I153" i="5" s="1"/>
  <c r="I152" i="5" s="1"/>
  <c r="I151" i="5" s="1"/>
  <c r="H149" i="5"/>
  <c r="H148" i="5" s="1"/>
  <c r="G149" i="5"/>
  <c r="G148" i="5" s="1"/>
  <c r="I150" i="5"/>
  <c r="I149" i="5" s="1"/>
  <c r="I148" i="5" s="1"/>
  <c r="H143" i="5"/>
  <c r="G143" i="5"/>
  <c r="I144" i="5"/>
  <c r="I143" i="5" s="1"/>
  <c r="H124" i="5"/>
  <c r="G124" i="5"/>
  <c r="I125" i="5"/>
  <c r="I126" i="5"/>
  <c r="I99" i="5"/>
  <c r="I98" i="5" s="1"/>
  <c r="H98" i="5"/>
  <c r="H97" i="5" s="1"/>
  <c r="G98" i="5"/>
  <c r="G97" i="5" s="1"/>
  <c r="H79" i="5"/>
  <c r="H78" i="5" s="1"/>
  <c r="H77" i="5" s="1"/>
  <c r="H76" i="5" s="1"/>
  <c r="G79" i="5"/>
  <c r="G78" i="5" s="1"/>
  <c r="G77" i="5" s="1"/>
  <c r="G76" i="5" s="1"/>
  <c r="I80" i="5"/>
  <c r="I81" i="5"/>
  <c r="H74" i="5"/>
  <c r="H73" i="5" s="1"/>
  <c r="G74" i="5"/>
  <c r="G73" i="5" s="1"/>
  <c r="I75" i="5"/>
  <c r="I74" i="5" s="1"/>
  <c r="I73" i="5" s="1"/>
  <c r="H60" i="5"/>
  <c r="H62" i="5"/>
  <c r="G62" i="5"/>
  <c r="I63" i="5"/>
  <c r="I62" i="5" s="1"/>
  <c r="H35" i="5"/>
  <c r="G35" i="5"/>
  <c r="I36" i="5"/>
  <c r="I37" i="5"/>
  <c r="I25" i="5"/>
  <c r="I24" i="5" s="1"/>
  <c r="I23" i="5" s="1"/>
  <c r="I22" i="5" s="1"/>
  <c r="I21" i="5" s="1"/>
  <c r="H24" i="5"/>
  <c r="H23" i="5" s="1"/>
  <c r="H22" i="5" s="1"/>
  <c r="H21" i="5" s="1"/>
  <c r="G24" i="5"/>
  <c r="G23" i="5" s="1"/>
  <c r="G22" i="5" s="1"/>
  <c r="G21" i="5" s="1"/>
  <c r="G594" i="5" l="1"/>
  <c r="I595" i="5"/>
  <c r="I264" i="5"/>
  <c r="I352" i="5"/>
  <c r="I351" i="5" s="1"/>
  <c r="I350" i="5" s="1"/>
  <c r="I124" i="5"/>
  <c r="I308" i="5"/>
  <c r="G305" i="5"/>
  <c r="I306" i="5"/>
  <c r="I307" i="5"/>
  <c r="I277" i="5"/>
  <c r="G274" i="5"/>
  <c r="I275" i="5"/>
  <c r="I276" i="5"/>
  <c r="I249" i="5"/>
  <c r="I248" i="5" s="1"/>
  <c r="H249" i="5"/>
  <c r="H248" i="5" s="1"/>
  <c r="G249" i="5"/>
  <c r="G248" i="5" s="1"/>
  <c r="H244" i="5"/>
  <c r="H243" i="5" s="1"/>
  <c r="G244" i="5"/>
  <c r="G243" i="5" s="1"/>
  <c r="I246" i="5"/>
  <c r="I245" i="5" s="1"/>
  <c r="I79" i="5"/>
  <c r="I78" i="5" s="1"/>
  <c r="I77" i="5" s="1"/>
  <c r="I76" i="5" s="1"/>
  <c r="H225" i="5"/>
  <c r="I228" i="5"/>
  <c r="I227" i="5" s="1"/>
  <c r="G225" i="5"/>
  <c r="I180" i="5"/>
  <c r="I179" i="5"/>
  <c r="I97" i="5"/>
  <c r="I35" i="5"/>
  <c r="H59" i="5"/>
  <c r="I594" i="5" l="1"/>
  <c r="I588" i="5" s="1"/>
  <c r="I587" i="5" s="1"/>
  <c r="I586" i="5" s="1"/>
  <c r="G588" i="5"/>
  <c r="G587" i="5" s="1"/>
  <c r="G586" i="5" s="1"/>
  <c r="I305" i="5"/>
  <c r="I304" i="5" s="1"/>
  <c r="G304" i="5"/>
  <c r="I274" i="5"/>
  <c r="H242" i="5"/>
  <c r="G242" i="5"/>
  <c r="I244" i="5"/>
  <c r="I243" i="5"/>
  <c r="I242" i="5" s="1"/>
  <c r="I226" i="5"/>
  <c r="I225" i="5"/>
  <c r="H29" i="5" l="1"/>
  <c r="G29" i="5"/>
  <c r="H13" i="5"/>
  <c r="H12" i="5" s="1"/>
  <c r="H11" i="5" s="1"/>
  <c r="H10" i="5" s="1"/>
  <c r="G13" i="5"/>
  <c r="G12" i="5" s="1"/>
  <c r="G11" i="5" s="1"/>
  <c r="G10" i="5" s="1"/>
  <c r="I14" i="5"/>
  <c r="I13" i="5" s="1"/>
  <c r="I12" i="5" s="1"/>
  <c r="I11" i="5" s="1"/>
  <c r="I10" i="5" s="1"/>
  <c r="R4" i="2"/>
  <c r="Q4" i="2"/>
  <c r="I4" i="2"/>
  <c r="Q216" i="2"/>
  <c r="I216" i="2"/>
  <c r="R221" i="2"/>
  <c r="R220" i="2"/>
  <c r="R219" i="2"/>
  <c r="R222" i="2"/>
  <c r="Q221" i="2"/>
  <c r="Q220" i="2" s="1"/>
  <c r="Q219" i="2" s="1"/>
  <c r="I219" i="2"/>
  <c r="I220" i="2"/>
  <c r="I221" i="2"/>
  <c r="I19" i="5"/>
  <c r="Q230" i="2"/>
  <c r="Q229" i="2" s="1"/>
  <c r="Q231" i="2"/>
  <c r="I231" i="2"/>
  <c r="I230" i="2" s="1"/>
  <c r="I229" i="2" s="1"/>
  <c r="Q234" i="2"/>
  <c r="Q233" i="2" s="1"/>
  <c r="I234" i="2"/>
  <c r="I233" i="2" s="1"/>
  <c r="Q226" i="2"/>
  <c r="Q225" i="2" s="1"/>
  <c r="Q224" i="2" s="1"/>
  <c r="Q223" i="2" s="1"/>
  <c r="I226" i="2"/>
  <c r="I225" i="2" s="1"/>
  <c r="I224" i="2" s="1"/>
  <c r="I223" i="2" s="1"/>
  <c r="Q217" i="2"/>
  <c r="I217" i="2"/>
  <c r="Q192" i="2"/>
  <c r="Q191" i="2" s="1"/>
  <c r="I192" i="2"/>
  <c r="I191" i="2" s="1"/>
  <c r="Q106" i="2"/>
  <c r="I106" i="2"/>
  <c r="Q212" i="2"/>
  <c r="Q211" i="2" s="1"/>
  <c r="I212" i="2"/>
  <c r="I211" i="2" s="1"/>
  <c r="Q209" i="2"/>
  <c r="I209" i="2"/>
  <c r="Q207" i="2"/>
  <c r="Q206" i="2" s="1"/>
  <c r="I207" i="2"/>
  <c r="I206" i="2" s="1"/>
  <c r="I200" i="2"/>
  <c r="Q203" i="2"/>
  <c r="I203" i="2"/>
  <c r="Q201" i="2"/>
  <c r="Q200" i="2" s="1"/>
  <c r="I201" i="2"/>
  <c r="Q198" i="2"/>
  <c r="Q197" i="2" s="1"/>
  <c r="I198" i="2"/>
  <c r="I197" i="2" s="1"/>
  <c r="Q188" i="2"/>
  <c r="Q189" i="2"/>
  <c r="I189" i="2"/>
  <c r="I188" i="2" s="1"/>
  <c r="Q181" i="2"/>
  <c r="Q180" i="2" s="1"/>
  <c r="Q174" i="2" s="1"/>
  <c r="Q185" i="2"/>
  <c r="I185" i="2"/>
  <c r="Q182" i="2"/>
  <c r="I182" i="2"/>
  <c r="I181" i="2" s="1"/>
  <c r="I180" i="2" s="1"/>
  <c r="I174" i="2" s="1"/>
  <c r="Q176" i="2"/>
  <c r="Q175" i="2" s="1"/>
  <c r="Q177" i="2"/>
  <c r="I177" i="2"/>
  <c r="I176" i="2" s="1"/>
  <c r="I175" i="2" s="1"/>
  <c r="I169" i="2"/>
  <c r="Q170" i="2"/>
  <c r="Q169" i="2" s="1"/>
  <c r="I170" i="2"/>
  <c r="Q166" i="2"/>
  <c r="I166" i="2"/>
  <c r="Q167" i="2"/>
  <c r="I167" i="2"/>
  <c r="I161" i="2"/>
  <c r="Q162" i="2"/>
  <c r="Q161" i="2" s="1"/>
  <c r="I162" i="2"/>
  <c r="Q158" i="2"/>
  <c r="I158" i="2"/>
  <c r="Q155" i="2"/>
  <c r="Q154" i="2" s="1"/>
  <c r="I155" i="2"/>
  <c r="I154" i="2" s="1"/>
  <c r="I153" i="2" s="1"/>
  <c r="Q151" i="2"/>
  <c r="I151" i="2"/>
  <c r="Q149" i="2"/>
  <c r="Q148" i="2" s="1"/>
  <c r="I149" i="2"/>
  <c r="I148" i="2" s="1"/>
  <c r="Q145" i="2"/>
  <c r="Q144" i="2" s="1"/>
  <c r="I145" i="2"/>
  <c r="I144" i="2" s="1"/>
  <c r="Q142" i="2"/>
  <c r="Q141" i="2" s="1"/>
  <c r="Q140" i="2" s="1"/>
  <c r="I142" i="2"/>
  <c r="I141" i="2" s="1"/>
  <c r="I137" i="2"/>
  <c r="Q138" i="2"/>
  <c r="Q137" i="2" s="1"/>
  <c r="I138" i="2"/>
  <c r="I134" i="2"/>
  <c r="I133" i="2" s="1"/>
  <c r="Q135" i="2"/>
  <c r="Q134" i="2" s="1"/>
  <c r="Q133" i="2" s="1"/>
  <c r="I135" i="2"/>
  <c r="Q129" i="2"/>
  <c r="Q128" i="2" s="1"/>
  <c r="Q127" i="2" s="1"/>
  <c r="I129" i="2"/>
  <c r="I128" i="2" s="1"/>
  <c r="I127" i="2" s="1"/>
  <c r="I123" i="2"/>
  <c r="I122" i="2" s="1"/>
  <c r="Q124" i="2"/>
  <c r="Q123" i="2" s="1"/>
  <c r="Q122" i="2" s="1"/>
  <c r="I124" i="2"/>
  <c r="Q118" i="2"/>
  <c r="Q117" i="2" s="1"/>
  <c r="Q119" i="2"/>
  <c r="I119" i="2"/>
  <c r="I118" i="2" s="1"/>
  <c r="I117" i="2" s="1"/>
  <c r="I113" i="2"/>
  <c r="Q114" i="2"/>
  <c r="Q113" i="2" s="1"/>
  <c r="I114" i="2"/>
  <c r="I110" i="2"/>
  <c r="I109" i="2" s="1"/>
  <c r="Q111" i="2"/>
  <c r="Q110" i="2" s="1"/>
  <c r="Q109" i="2" s="1"/>
  <c r="I111" i="2"/>
  <c r="Q105" i="2"/>
  <c r="Q104" i="2" s="1"/>
  <c r="I105" i="2"/>
  <c r="I104" i="2" s="1"/>
  <c r="I101" i="2"/>
  <c r="Q102" i="2"/>
  <c r="Q101" i="2" s="1"/>
  <c r="I102" i="2"/>
  <c r="I97" i="2"/>
  <c r="I96" i="2" s="1"/>
  <c r="Q98" i="2"/>
  <c r="Q97" i="2" s="1"/>
  <c r="Q96" i="2" s="1"/>
  <c r="I98" i="2"/>
  <c r="Q93" i="2"/>
  <c r="Q92" i="2" s="1"/>
  <c r="I93" i="2"/>
  <c r="I92" i="2" s="1"/>
  <c r="Q89" i="2"/>
  <c r="Q88" i="2" s="1"/>
  <c r="Q90" i="2"/>
  <c r="I90" i="2"/>
  <c r="I89" i="2" s="1"/>
  <c r="I85" i="2"/>
  <c r="I84" i="2" s="1"/>
  <c r="Q86" i="2"/>
  <c r="Q85" i="2" s="1"/>
  <c r="Q84" i="2" s="1"/>
  <c r="I86" i="2"/>
  <c r="Q82" i="2"/>
  <c r="Q81" i="2" s="1"/>
  <c r="Q80" i="2" s="1"/>
  <c r="I82" i="2"/>
  <c r="I81" i="2" s="1"/>
  <c r="I80" i="2" s="1"/>
  <c r="I77" i="2"/>
  <c r="I76" i="2" s="1"/>
  <c r="Q78" i="2"/>
  <c r="Q77" i="2" s="1"/>
  <c r="Q76" i="2" s="1"/>
  <c r="I78" i="2"/>
  <c r="I65" i="2"/>
  <c r="Q72" i="2"/>
  <c r="I72" i="2"/>
  <c r="Q70" i="2"/>
  <c r="Q69" i="2" s="1"/>
  <c r="I70" i="2"/>
  <c r="I69" i="2" s="1"/>
  <c r="Q66" i="2"/>
  <c r="Q65" i="2" s="1"/>
  <c r="I66" i="2"/>
  <c r="Q62" i="2"/>
  <c r="Q61" i="2" s="1"/>
  <c r="I62" i="2"/>
  <c r="I61" i="2" s="1"/>
  <c r="I60" i="2" s="1"/>
  <c r="Q57" i="2"/>
  <c r="Q58" i="2"/>
  <c r="I58" i="2"/>
  <c r="I57" i="2" s="1"/>
  <c r="I52" i="2"/>
  <c r="Q53" i="2"/>
  <c r="Q52" i="2" s="1"/>
  <c r="I53" i="2"/>
  <c r="Q49" i="2"/>
  <c r="Q48" i="2" s="1"/>
  <c r="I49" i="2"/>
  <c r="I48" i="2" s="1"/>
  <c r="Q45" i="2"/>
  <c r="Q44" i="2" s="1"/>
  <c r="I45" i="2"/>
  <c r="I44" i="2" s="1"/>
  <c r="I43" i="2" s="1"/>
  <c r="Q41" i="2"/>
  <c r="Q40" i="2" s="1"/>
  <c r="Q39" i="2" s="1"/>
  <c r="I41" i="2"/>
  <c r="I40" i="2" s="1"/>
  <c r="I39" i="2" s="1"/>
  <c r="Q35" i="2"/>
  <c r="I35" i="2"/>
  <c r="Q33" i="2"/>
  <c r="Q32" i="2" s="1"/>
  <c r="I33" i="2"/>
  <c r="I32" i="2" s="1"/>
  <c r="Q29" i="2"/>
  <c r="Q30" i="2"/>
  <c r="I30" i="2"/>
  <c r="I29" i="2" s="1"/>
  <c r="Q27" i="2"/>
  <c r="Q26" i="2" s="1"/>
  <c r="I27" i="2"/>
  <c r="I26" i="2" s="1"/>
  <c r="Q19" i="2"/>
  <c r="Q18" i="2" s="1"/>
  <c r="Q22" i="2"/>
  <c r="I22" i="2"/>
  <c r="Q20" i="2"/>
  <c r="I20" i="2"/>
  <c r="I19" i="2" s="1"/>
  <c r="I18" i="2" s="1"/>
  <c r="Q14" i="2"/>
  <c r="Q13" i="2" s="1"/>
  <c r="Q15" i="2"/>
  <c r="I15" i="2"/>
  <c r="I14" i="2" s="1"/>
  <c r="I13" i="2" s="1"/>
  <c r="I8" i="2"/>
  <c r="I7" i="2" s="1"/>
  <c r="Q9" i="2"/>
  <c r="Q8" i="2" s="1"/>
  <c r="Q7" i="2" s="1"/>
  <c r="I9" i="2"/>
  <c r="R107" i="2"/>
  <c r="R100" i="2"/>
  <c r="R73" i="2"/>
  <c r="Q215" i="2" l="1"/>
  <c r="Q214" i="2" s="1"/>
  <c r="I215" i="2"/>
  <c r="I214" i="2" s="1"/>
  <c r="Q43" i="2"/>
  <c r="Q60" i="2"/>
  <c r="Q6" i="2" s="1"/>
  <c r="I88" i="2"/>
  <c r="I75" i="2" s="1"/>
  <c r="Q116" i="2"/>
  <c r="Q75" i="2"/>
  <c r="I140" i="2"/>
  <c r="I116" i="2" s="1"/>
  <c r="I205" i="2"/>
  <c r="I228" i="2"/>
  <c r="Q153" i="2"/>
  <c r="Q205" i="2"/>
  <c r="Q196" i="2"/>
  <c r="Q195" i="2" s="1"/>
  <c r="Q228" i="2"/>
  <c r="I6" i="2"/>
  <c r="Q95" i="2"/>
  <c r="I95" i="2"/>
  <c r="I196" i="2"/>
  <c r="U34" i="1"/>
  <c r="U33" i="1"/>
  <c r="U32" i="1"/>
  <c r="U31" i="1"/>
  <c r="U30" i="1"/>
  <c r="U29" i="1"/>
  <c r="U28" i="1"/>
  <c r="U27" i="1"/>
  <c r="U26" i="1"/>
  <c r="U24" i="1"/>
  <c r="U22" i="1"/>
  <c r="U20" i="1"/>
  <c r="U19" i="1"/>
  <c r="U17" i="1"/>
  <c r="U15" i="1"/>
  <c r="U13" i="1"/>
  <c r="U12" i="1"/>
  <c r="U11" i="1"/>
  <c r="U9" i="1"/>
  <c r="U7" i="1"/>
  <c r="I195" i="2" l="1"/>
  <c r="T25" i="1"/>
  <c r="T23" i="1"/>
  <c r="T21" i="1"/>
  <c r="T18" i="1"/>
  <c r="T16" i="1"/>
  <c r="T14" i="1"/>
  <c r="T10" i="1"/>
  <c r="T8" i="1"/>
  <c r="U8" i="1" s="1"/>
  <c r="J25" i="1"/>
  <c r="I25" i="1"/>
  <c r="U25" i="1" s="1"/>
  <c r="J23" i="1"/>
  <c r="I23" i="1"/>
  <c r="J21" i="1"/>
  <c r="I21" i="1"/>
  <c r="J18" i="1"/>
  <c r="I18" i="1"/>
  <c r="J16" i="1"/>
  <c r="I16" i="1"/>
  <c r="J14" i="1"/>
  <c r="I14" i="1"/>
  <c r="J10" i="1"/>
  <c r="I10" i="1"/>
  <c r="J8" i="1"/>
  <c r="I6" i="1"/>
  <c r="D25" i="1"/>
  <c r="C25" i="1"/>
  <c r="D23" i="1"/>
  <c r="C23" i="1"/>
  <c r="D21" i="1"/>
  <c r="C21" i="1"/>
  <c r="D18" i="1"/>
  <c r="C18" i="1"/>
  <c r="D16" i="1"/>
  <c r="C16" i="1"/>
  <c r="D14" i="1"/>
  <c r="C14" i="1"/>
  <c r="D10" i="1"/>
  <c r="C10" i="1"/>
  <c r="D8" i="1"/>
  <c r="C6" i="1"/>
  <c r="U14" i="1" l="1"/>
  <c r="U16" i="1"/>
  <c r="U10" i="1"/>
  <c r="U18" i="1"/>
  <c r="U21" i="1"/>
  <c r="U23" i="1"/>
  <c r="I5" i="1"/>
  <c r="I35" i="1" s="1"/>
  <c r="U35" i="1" s="1"/>
  <c r="U6" i="1"/>
  <c r="T5" i="1"/>
  <c r="T35" i="1" s="1"/>
  <c r="D5" i="1"/>
  <c r="D35" i="1" s="1"/>
  <c r="C5" i="1"/>
  <c r="C35" i="1" s="1"/>
  <c r="J5" i="1"/>
  <c r="J35" i="1" s="1"/>
  <c r="H141" i="5"/>
  <c r="I655" i="5"/>
  <c r="H654" i="5"/>
  <c r="H653" i="5" s="1"/>
  <c r="H652" i="5" s="1"/>
  <c r="G654" i="5"/>
  <c r="I648" i="5"/>
  <c r="H647" i="5"/>
  <c r="H644" i="5" s="1"/>
  <c r="G647" i="5"/>
  <c r="G646" i="5" s="1"/>
  <c r="I641" i="5"/>
  <c r="H640" i="5"/>
  <c r="G640" i="5"/>
  <c r="I639" i="5"/>
  <c r="H638" i="5"/>
  <c r="H637" i="5" s="1"/>
  <c r="G638" i="5"/>
  <c r="I633" i="5"/>
  <c r="H632" i="5"/>
  <c r="H631" i="5" s="1"/>
  <c r="G632" i="5"/>
  <c r="G631" i="5"/>
  <c r="I630" i="5"/>
  <c r="H629" i="5"/>
  <c r="H628" i="5" s="1"/>
  <c r="G629" i="5"/>
  <c r="G628" i="5" s="1"/>
  <c r="I625" i="5"/>
  <c r="H624" i="5"/>
  <c r="G624" i="5"/>
  <c r="H623" i="5"/>
  <c r="H622" i="5" s="1"/>
  <c r="H621" i="5" s="1"/>
  <c r="G623" i="5"/>
  <c r="G622" i="5" s="1"/>
  <c r="I620" i="5"/>
  <c r="H619" i="5"/>
  <c r="H618" i="5" s="1"/>
  <c r="G619" i="5"/>
  <c r="G618" i="5" s="1"/>
  <c r="I617" i="5"/>
  <c r="H616" i="5"/>
  <c r="H615" i="5" s="1"/>
  <c r="G616" i="5"/>
  <c r="I616" i="5" s="1"/>
  <c r="I614" i="5"/>
  <c r="H613" i="5"/>
  <c r="H612" i="5" s="1"/>
  <c r="G613" i="5"/>
  <c r="G612" i="5" s="1"/>
  <c r="I609" i="5"/>
  <c r="H608" i="5"/>
  <c r="H607" i="5" s="1"/>
  <c r="G608" i="5"/>
  <c r="G607" i="5" s="1"/>
  <c r="I606" i="5"/>
  <c r="H605" i="5"/>
  <c r="H604" i="5" s="1"/>
  <c r="G605" i="5"/>
  <c r="I584" i="5"/>
  <c r="H583" i="5"/>
  <c r="H582" i="5" s="1"/>
  <c r="G583" i="5"/>
  <c r="I574" i="5"/>
  <c r="H573" i="5"/>
  <c r="H572" i="5" s="1"/>
  <c r="G573" i="5"/>
  <c r="G572" i="5" s="1"/>
  <c r="I571" i="5"/>
  <c r="H570" i="5"/>
  <c r="G570" i="5"/>
  <c r="I569" i="5"/>
  <c r="H568" i="5"/>
  <c r="G568" i="5"/>
  <c r="I560" i="5"/>
  <c r="H559" i="5"/>
  <c r="G559" i="5"/>
  <c r="G558" i="5" s="1"/>
  <c r="G557" i="5" s="1"/>
  <c r="I556" i="5"/>
  <c r="H555" i="5"/>
  <c r="G555" i="5"/>
  <c r="I554" i="5"/>
  <c r="H553" i="5"/>
  <c r="G553" i="5"/>
  <c r="I551" i="5"/>
  <c r="H550" i="5"/>
  <c r="G550" i="5"/>
  <c r="I549" i="5"/>
  <c r="H548" i="5"/>
  <c r="H547" i="5" s="1"/>
  <c r="G548" i="5"/>
  <c r="I541" i="5"/>
  <c r="H540" i="5"/>
  <c r="H539" i="5" s="1"/>
  <c r="G540" i="5"/>
  <c r="I538" i="5"/>
  <c r="H537" i="5"/>
  <c r="H536" i="5" s="1"/>
  <c r="H535" i="5" s="1"/>
  <c r="G537" i="5"/>
  <c r="G536" i="5" s="1"/>
  <c r="I533" i="5"/>
  <c r="H532" i="5"/>
  <c r="H531" i="5" s="1"/>
  <c r="H530" i="5" s="1"/>
  <c r="G532" i="5"/>
  <c r="I529" i="5"/>
  <c r="H528" i="5"/>
  <c r="H527" i="5" s="1"/>
  <c r="H526" i="5" s="1"/>
  <c r="G528" i="5"/>
  <c r="G527" i="5" s="1"/>
  <c r="G526" i="5" s="1"/>
  <c r="I522" i="5"/>
  <c r="H521" i="5"/>
  <c r="H520" i="5" s="1"/>
  <c r="G521" i="5"/>
  <c r="I519" i="5"/>
  <c r="H518" i="5"/>
  <c r="H517" i="5" s="1"/>
  <c r="G518" i="5"/>
  <c r="G517" i="5" s="1"/>
  <c r="I516" i="5"/>
  <c r="H515" i="5"/>
  <c r="H514" i="5" s="1"/>
  <c r="G515" i="5"/>
  <c r="I513" i="5"/>
  <c r="H512" i="5"/>
  <c r="H511" i="5" s="1"/>
  <c r="G512" i="5"/>
  <c r="G511" i="5" s="1"/>
  <c r="I510" i="5"/>
  <c r="H509" i="5"/>
  <c r="H508" i="5" s="1"/>
  <c r="G509" i="5"/>
  <c r="G508" i="5" s="1"/>
  <c r="I499" i="5"/>
  <c r="H498" i="5"/>
  <c r="H497" i="5" s="1"/>
  <c r="G498" i="5"/>
  <c r="I496" i="5"/>
  <c r="H495" i="5"/>
  <c r="H494" i="5" s="1"/>
  <c r="G495" i="5"/>
  <c r="I489" i="5"/>
  <c r="H488" i="5"/>
  <c r="H487" i="5" s="1"/>
  <c r="H486" i="5" s="1"/>
  <c r="H485" i="5" s="1"/>
  <c r="H484" i="5" s="1"/>
  <c r="G488" i="5"/>
  <c r="G487" i="5" s="1"/>
  <c r="G486" i="5" s="1"/>
  <c r="G485" i="5" s="1"/>
  <c r="I483" i="5"/>
  <c r="H482" i="5"/>
  <c r="H481" i="5" s="1"/>
  <c r="H480" i="5" s="1"/>
  <c r="H479" i="5" s="1"/>
  <c r="G482" i="5"/>
  <c r="G481" i="5" s="1"/>
  <c r="I478" i="5"/>
  <c r="H477" i="5"/>
  <c r="H476" i="5" s="1"/>
  <c r="H475" i="5" s="1"/>
  <c r="H474" i="5" s="1"/>
  <c r="G477" i="5"/>
  <c r="I473" i="5"/>
  <c r="H472" i="5"/>
  <c r="H471" i="5" s="1"/>
  <c r="G472" i="5"/>
  <c r="I470" i="5"/>
  <c r="H469" i="5"/>
  <c r="H468" i="5" s="1"/>
  <c r="G469" i="5"/>
  <c r="G468" i="5" s="1"/>
  <c r="I467" i="5"/>
  <c r="H466" i="5"/>
  <c r="H465" i="5" s="1"/>
  <c r="G466" i="5"/>
  <c r="G465" i="5" s="1"/>
  <c r="I460" i="5"/>
  <c r="H459" i="5"/>
  <c r="H458" i="5" s="1"/>
  <c r="G459" i="5"/>
  <c r="I459" i="5" s="1"/>
  <c r="I457" i="5"/>
  <c r="H456" i="5"/>
  <c r="H455" i="5" s="1"/>
  <c r="G456" i="5"/>
  <c r="G455" i="5" s="1"/>
  <c r="I454" i="5"/>
  <c r="H453" i="5"/>
  <c r="H452" i="5" s="1"/>
  <c r="G453" i="5"/>
  <c r="G452" i="5" s="1"/>
  <c r="I447" i="5"/>
  <c r="H446" i="5"/>
  <c r="H445" i="5" s="1"/>
  <c r="H444" i="5" s="1"/>
  <c r="G446" i="5"/>
  <c r="G445" i="5" s="1"/>
  <c r="G444" i="5" s="1"/>
  <c r="I442" i="5"/>
  <c r="H441" i="5"/>
  <c r="H440" i="5" s="1"/>
  <c r="H439" i="5" s="1"/>
  <c r="H438" i="5" s="1"/>
  <c r="G441" i="5"/>
  <c r="G440" i="5" s="1"/>
  <c r="I437" i="5"/>
  <c r="H436" i="5"/>
  <c r="H435" i="5" s="1"/>
  <c r="H434" i="5" s="1"/>
  <c r="G436" i="5"/>
  <c r="I433" i="5"/>
  <c r="H432" i="5"/>
  <c r="H431" i="5" s="1"/>
  <c r="G432" i="5"/>
  <c r="G431" i="5" s="1"/>
  <c r="I430" i="5"/>
  <c r="H429" i="5"/>
  <c r="H428" i="5" s="1"/>
  <c r="G429" i="5"/>
  <c r="I427" i="5"/>
  <c r="H426" i="5"/>
  <c r="H425" i="5" s="1"/>
  <c r="G426" i="5"/>
  <c r="I424" i="5"/>
  <c r="H423" i="5"/>
  <c r="H422" i="5" s="1"/>
  <c r="G423" i="5"/>
  <c r="G422" i="5" s="1"/>
  <c r="I420" i="5"/>
  <c r="H419" i="5"/>
  <c r="H418" i="5" s="1"/>
  <c r="G419" i="5"/>
  <c r="I417" i="5"/>
  <c r="H416" i="5"/>
  <c r="H415" i="5" s="1"/>
  <c r="G416" i="5"/>
  <c r="I411" i="5"/>
  <c r="H410" i="5"/>
  <c r="H409" i="5" s="1"/>
  <c r="G410" i="5"/>
  <c r="I408" i="5"/>
  <c r="H407" i="5"/>
  <c r="H406" i="5" s="1"/>
  <c r="G407" i="5"/>
  <c r="I401" i="5"/>
  <c r="H400" i="5"/>
  <c r="H399" i="5" s="1"/>
  <c r="G400" i="5"/>
  <c r="I398" i="5"/>
  <c r="H397" i="5"/>
  <c r="H396" i="5" s="1"/>
  <c r="G397" i="5"/>
  <c r="G396" i="5" s="1"/>
  <c r="I393" i="5"/>
  <c r="H392" i="5"/>
  <c r="H391" i="5" s="1"/>
  <c r="G392" i="5"/>
  <c r="I390" i="5"/>
  <c r="H389" i="5"/>
  <c r="H388" i="5" s="1"/>
  <c r="G389" i="5"/>
  <c r="G388" i="5" s="1"/>
  <c r="I384" i="5"/>
  <c r="H383" i="5"/>
  <c r="H382" i="5" s="1"/>
  <c r="G383" i="5"/>
  <c r="G382" i="5" s="1"/>
  <c r="I381" i="5"/>
  <c r="H380" i="5"/>
  <c r="H379" i="5" s="1"/>
  <c r="G380" i="5"/>
  <c r="I372" i="5"/>
  <c r="G371" i="5"/>
  <c r="I371" i="5" s="1"/>
  <c r="H369" i="5"/>
  <c r="H368" i="5" s="1"/>
  <c r="H367" i="5" s="1"/>
  <c r="I366" i="5"/>
  <c r="H365" i="5"/>
  <c r="H364" i="5" s="1"/>
  <c r="G365" i="5"/>
  <c r="I363" i="5"/>
  <c r="H362" i="5"/>
  <c r="H361" i="5" s="1"/>
  <c r="G362" i="5"/>
  <c r="I349" i="5"/>
  <c r="H348" i="5"/>
  <c r="H347" i="5" s="1"/>
  <c r="H346" i="5" s="1"/>
  <c r="G348" i="5"/>
  <c r="I342" i="5"/>
  <c r="H341" i="5"/>
  <c r="H340" i="5" s="1"/>
  <c r="G341" i="5"/>
  <c r="G340" i="5" s="1"/>
  <c r="I339" i="5"/>
  <c r="H338" i="5"/>
  <c r="H337" i="5" s="1"/>
  <c r="G338" i="5"/>
  <c r="I334" i="5"/>
  <c r="H333" i="5"/>
  <c r="H332" i="5" s="1"/>
  <c r="H331" i="5" s="1"/>
  <c r="H330" i="5" s="1"/>
  <c r="G333" i="5"/>
  <c r="I329" i="5"/>
  <c r="H328" i="5"/>
  <c r="H327" i="5" s="1"/>
  <c r="H326" i="5" s="1"/>
  <c r="H325" i="5" s="1"/>
  <c r="G328" i="5"/>
  <c r="G327" i="5" s="1"/>
  <c r="G326" i="5" s="1"/>
  <c r="G325" i="5" s="1"/>
  <c r="I321" i="5"/>
  <c r="H320" i="5"/>
  <c r="H319" i="5" s="1"/>
  <c r="H318" i="5" s="1"/>
  <c r="H317" i="5" s="1"/>
  <c r="G320" i="5"/>
  <c r="G319" i="5" s="1"/>
  <c r="I316" i="5"/>
  <c r="H315" i="5"/>
  <c r="H314" i="5" s="1"/>
  <c r="H313" i="5" s="1"/>
  <c r="H312" i="5" s="1"/>
  <c r="G315" i="5"/>
  <c r="I303" i="5"/>
  <c r="H302" i="5"/>
  <c r="H301" i="5" s="1"/>
  <c r="H300" i="5" s="1"/>
  <c r="H299" i="5" s="1"/>
  <c r="H298" i="5" s="1"/>
  <c r="H297" i="5" s="1"/>
  <c r="G302" i="5"/>
  <c r="I296" i="5"/>
  <c r="H295" i="5"/>
  <c r="H294" i="5" s="1"/>
  <c r="H293" i="5" s="1"/>
  <c r="H292" i="5" s="1"/>
  <c r="H291" i="5" s="1"/>
  <c r="G295" i="5"/>
  <c r="I290" i="5"/>
  <c r="H289" i="5"/>
  <c r="H288" i="5" s="1"/>
  <c r="H287" i="5" s="1"/>
  <c r="G289" i="5"/>
  <c r="I286" i="5"/>
  <c r="H285" i="5"/>
  <c r="G285" i="5"/>
  <c r="G282" i="5" s="1"/>
  <c r="I271" i="5"/>
  <c r="H270" i="5"/>
  <c r="H269" i="5" s="1"/>
  <c r="H268" i="5" s="1"/>
  <c r="H267" i="5" s="1"/>
  <c r="G270" i="5"/>
  <c r="G269" i="5" s="1"/>
  <c r="I263" i="5"/>
  <c r="H262" i="5"/>
  <c r="G262" i="5"/>
  <c r="G261" i="5" s="1"/>
  <c r="I258" i="5"/>
  <c r="H257" i="5"/>
  <c r="H256" i="5" s="1"/>
  <c r="H255" i="5" s="1"/>
  <c r="H254" i="5" s="1"/>
  <c r="G257" i="5"/>
  <c r="G256" i="5" s="1"/>
  <c r="G255" i="5" s="1"/>
  <c r="I235" i="5"/>
  <c r="H234" i="5"/>
  <c r="H233" i="5" s="1"/>
  <c r="H232" i="5" s="1"/>
  <c r="H231" i="5" s="1"/>
  <c r="H230" i="5" s="1"/>
  <c r="G234" i="5"/>
  <c r="G233" i="5" s="1"/>
  <c r="G232" i="5" s="1"/>
  <c r="I224" i="5"/>
  <c r="H223" i="5"/>
  <c r="H222" i="5" s="1"/>
  <c r="H221" i="5" s="1"/>
  <c r="H220" i="5" s="1"/>
  <c r="H219" i="5" s="1"/>
  <c r="G223" i="5"/>
  <c r="I214" i="5"/>
  <c r="H213" i="5"/>
  <c r="H212" i="5" s="1"/>
  <c r="G213" i="5"/>
  <c r="I211" i="5"/>
  <c r="H210" i="5"/>
  <c r="H209" i="5" s="1"/>
  <c r="H208" i="5" s="1"/>
  <c r="H207" i="5" s="1"/>
  <c r="G210" i="5"/>
  <c r="I202" i="5"/>
  <c r="H201" i="5"/>
  <c r="G201" i="5"/>
  <c r="I197" i="5"/>
  <c r="H196" i="5"/>
  <c r="H195" i="5" s="1"/>
  <c r="H194" i="5" s="1"/>
  <c r="H193" i="5" s="1"/>
  <c r="H192" i="5" s="1"/>
  <c r="G196" i="5"/>
  <c r="G195" i="5" s="1"/>
  <c r="I191" i="5"/>
  <c r="H190" i="5"/>
  <c r="H189" i="5" s="1"/>
  <c r="H188" i="5" s="1"/>
  <c r="H187" i="5" s="1"/>
  <c r="G190" i="5"/>
  <c r="G189" i="5"/>
  <c r="I186" i="5"/>
  <c r="H185" i="5"/>
  <c r="H184" i="5" s="1"/>
  <c r="H183" i="5" s="1"/>
  <c r="H182" i="5" s="1"/>
  <c r="G185" i="5"/>
  <c r="I178" i="5"/>
  <c r="H177" i="5"/>
  <c r="H176" i="5" s="1"/>
  <c r="G177" i="5"/>
  <c r="G176" i="5" s="1"/>
  <c r="G175" i="5" s="1"/>
  <c r="I167" i="5"/>
  <c r="H166" i="5"/>
  <c r="H165" i="5" s="1"/>
  <c r="H164" i="5" s="1"/>
  <c r="H163" i="5" s="1"/>
  <c r="H162" i="5" s="1"/>
  <c r="G166" i="5"/>
  <c r="I161" i="5"/>
  <c r="H160" i="5"/>
  <c r="H159" i="5" s="1"/>
  <c r="H158" i="5" s="1"/>
  <c r="H157" i="5" s="1"/>
  <c r="H156" i="5" s="1"/>
  <c r="G160" i="5"/>
  <c r="I147" i="5"/>
  <c r="H146" i="5"/>
  <c r="H145" i="5" s="1"/>
  <c r="G146" i="5"/>
  <c r="I142" i="5"/>
  <c r="G141" i="5"/>
  <c r="I141" i="5" s="1"/>
  <c r="I140" i="5"/>
  <c r="H139" i="5"/>
  <c r="H138" i="5" s="1"/>
  <c r="G139" i="5"/>
  <c r="I136" i="5"/>
  <c r="H135" i="5"/>
  <c r="H134" i="5" s="1"/>
  <c r="H133" i="5" s="1"/>
  <c r="H132" i="5" s="1"/>
  <c r="G135" i="5"/>
  <c r="I131" i="5"/>
  <c r="H130" i="5"/>
  <c r="H129" i="5" s="1"/>
  <c r="H128" i="5" s="1"/>
  <c r="H127" i="5" s="1"/>
  <c r="G130" i="5"/>
  <c r="I123" i="5"/>
  <c r="H122" i="5"/>
  <c r="G122" i="5"/>
  <c r="G121" i="5" s="1"/>
  <c r="I118" i="5"/>
  <c r="H117" i="5"/>
  <c r="H116" i="5" s="1"/>
  <c r="H115" i="5" s="1"/>
  <c r="H114" i="5" s="1"/>
  <c r="G117" i="5"/>
  <c r="I113" i="5"/>
  <c r="H112" i="5"/>
  <c r="H111" i="5" s="1"/>
  <c r="H110" i="5" s="1"/>
  <c r="H109" i="5" s="1"/>
  <c r="G112" i="5"/>
  <c r="I107" i="5"/>
  <c r="H106" i="5"/>
  <c r="H105" i="5" s="1"/>
  <c r="H104" i="5" s="1"/>
  <c r="H103" i="5" s="1"/>
  <c r="G106" i="5"/>
  <c r="I102" i="5"/>
  <c r="H101" i="5"/>
  <c r="H100" i="5" s="1"/>
  <c r="H96" i="5" s="1"/>
  <c r="H95" i="5" s="1"/>
  <c r="G101" i="5"/>
  <c r="G100" i="5" s="1"/>
  <c r="I94" i="5"/>
  <c r="H93" i="5"/>
  <c r="H92" i="5" s="1"/>
  <c r="H91" i="5" s="1"/>
  <c r="H90" i="5" s="1"/>
  <c r="H89" i="5" s="1"/>
  <c r="G93" i="5"/>
  <c r="I87" i="5"/>
  <c r="H86" i="5"/>
  <c r="H85" i="5" s="1"/>
  <c r="H84" i="5" s="1"/>
  <c r="H83" i="5" s="1"/>
  <c r="H82" i="5" s="1"/>
  <c r="G86" i="5"/>
  <c r="I72" i="5"/>
  <c r="H71" i="5"/>
  <c r="H70" i="5" s="1"/>
  <c r="G71" i="5"/>
  <c r="I69" i="5"/>
  <c r="H68" i="5"/>
  <c r="H67" i="5" s="1"/>
  <c r="G68" i="5"/>
  <c r="I66" i="5"/>
  <c r="H65" i="5"/>
  <c r="H64" i="5" s="1"/>
  <c r="G65" i="5"/>
  <c r="I61" i="5"/>
  <c r="I60" i="5" s="1"/>
  <c r="I59" i="5" s="1"/>
  <c r="G60" i="5"/>
  <c r="G59" i="5" s="1"/>
  <c r="I56" i="5"/>
  <c r="H55" i="5"/>
  <c r="H54" i="5" s="1"/>
  <c r="H53" i="5" s="1"/>
  <c r="G55" i="5"/>
  <c r="I52" i="5"/>
  <c r="H51" i="5"/>
  <c r="H50" i="5" s="1"/>
  <c r="G51" i="5"/>
  <c r="I49" i="5"/>
  <c r="H48" i="5"/>
  <c r="H47" i="5" s="1"/>
  <c r="G48" i="5"/>
  <c r="G47" i="5" s="1"/>
  <c r="I46" i="5"/>
  <c r="H45" i="5"/>
  <c r="G45" i="5"/>
  <c r="I44" i="5"/>
  <c r="H43" i="5"/>
  <c r="G43" i="5"/>
  <c r="I39" i="5"/>
  <c r="H38" i="5"/>
  <c r="G38" i="5"/>
  <c r="G34" i="5" s="1"/>
  <c r="I30" i="5"/>
  <c r="I29" i="5" s="1"/>
  <c r="H28" i="5"/>
  <c r="H27" i="5" s="1"/>
  <c r="H18" i="5"/>
  <c r="H17" i="5" s="1"/>
  <c r="H16" i="5" s="1"/>
  <c r="H9" i="5" s="1"/>
  <c r="G18" i="5"/>
  <c r="H611" i="5" l="1"/>
  <c r="G637" i="5"/>
  <c r="I622" i="5"/>
  <c r="I190" i="5"/>
  <c r="H578" i="5"/>
  <c r="H577" i="5" s="1"/>
  <c r="H576" i="5" s="1"/>
  <c r="H575" i="5" s="1"/>
  <c r="H507" i="5"/>
  <c r="H558" i="5"/>
  <c r="H557" i="5" s="1"/>
  <c r="I45" i="5"/>
  <c r="I407" i="5"/>
  <c r="H534" i="5"/>
  <c r="I540" i="5"/>
  <c r="H493" i="5"/>
  <c r="H492" i="5" s="1"/>
  <c r="I508" i="5"/>
  <c r="I419" i="5"/>
  <c r="I436" i="5"/>
  <c r="H448" i="5"/>
  <c r="H443" i="5" s="1"/>
  <c r="I315" i="5"/>
  <c r="I416" i="5"/>
  <c r="I498" i="5"/>
  <c r="H405" i="5"/>
  <c r="I338" i="5"/>
  <c r="H378" i="5"/>
  <c r="I365" i="5"/>
  <c r="I348" i="5"/>
  <c r="H42" i="5"/>
  <c r="H336" i="5"/>
  <c r="H335" i="5" s="1"/>
  <c r="H324" i="5" s="1"/>
  <c r="H323" i="5" s="1"/>
  <c r="I112" i="5"/>
  <c r="I166" i="5"/>
  <c r="H282" i="5"/>
  <c r="H281" i="5" s="1"/>
  <c r="H280" i="5" s="1"/>
  <c r="H261" i="5"/>
  <c r="H260" i="5" s="1"/>
  <c r="H259" i="5" s="1"/>
  <c r="H253" i="5" s="1"/>
  <c r="H241" i="5" s="1"/>
  <c r="I269" i="5"/>
  <c r="G337" i="5"/>
  <c r="G336" i="5" s="1"/>
  <c r="G200" i="5"/>
  <c r="G199" i="5" s="1"/>
  <c r="G198" i="5" s="1"/>
  <c r="I223" i="5"/>
  <c r="H200" i="5"/>
  <c r="H199" i="5" s="1"/>
  <c r="I195" i="5"/>
  <c r="H175" i="5"/>
  <c r="H174" i="5" s="1"/>
  <c r="H173" i="5" s="1"/>
  <c r="I86" i="5"/>
  <c r="H137" i="5"/>
  <c r="G138" i="5"/>
  <c r="I43" i="5"/>
  <c r="H58" i="5"/>
  <c r="H57" i="5" s="1"/>
  <c r="I392" i="5"/>
  <c r="I146" i="5"/>
  <c r="H121" i="5"/>
  <c r="H120" i="5" s="1"/>
  <c r="H119" i="5" s="1"/>
  <c r="H88" i="5"/>
  <c r="I100" i="5"/>
  <c r="I426" i="5"/>
  <c r="I444" i="5"/>
  <c r="H360" i="5"/>
  <c r="H359" i="5" s="1"/>
  <c r="H358" i="5" s="1"/>
  <c r="H357" i="5" s="1"/>
  <c r="I295" i="5"/>
  <c r="I48" i="5"/>
  <c r="G42" i="5"/>
  <c r="I570" i="5"/>
  <c r="I583" i="5"/>
  <c r="I210" i="5"/>
  <c r="I196" i="5"/>
  <c r="G582" i="5"/>
  <c r="I521" i="5"/>
  <c r="H34" i="5"/>
  <c r="H33" i="5" s="1"/>
  <c r="H32" i="5" s="1"/>
  <c r="I55" i="5"/>
  <c r="I559" i="5"/>
  <c r="I558" i="5" s="1"/>
  <c r="I557" i="5" s="1"/>
  <c r="G425" i="5"/>
  <c r="I425" i="5" s="1"/>
  <c r="I101" i="5"/>
  <c r="I68" i="5"/>
  <c r="I18" i="5"/>
  <c r="I550" i="5"/>
  <c r="G85" i="5"/>
  <c r="I85" i="5" s="1"/>
  <c r="I532" i="5"/>
  <c r="I654" i="5"/>
  <c r="I185" i="5"/>
  <c r="I477" i="5"/>
  <c r="I515" i="5"/>
  <c r="H26" i="5"/>
  <c r="H20" i="5" s="1"/>
  <c r="I38" i="5"/>
  <c r="I34" i="5" s="1"/>
  <c r="H41" i="5"/>
  <c r="H40" i="5" s="1"/>
  <c r="G54" i="5"/>
  <c r="G53" i="5" s="1"/>
  <c r="I53" i="5" s="1"/>
  <c r="I189" i="5"/>
  <c r="G314" i="5"/>
  <c r="I314" i="5" s="1"/>
  <c r="H567" i="5"/>
  <c r="H566" i="5" s="1"/>
  <c r="I613" i="5"/>
  <c r="I619" i="5"/>
  <c r="G391" i="5"/>
  <c r="I431" i="5"/>
  <c r="G497" i="5"/>
  <c r="I497" i="5" s="1"/>
  <c r="I432" i="5"/>
  <c r="I472" i="5"/>
  <c r="I517" i="5"/>
  <c r="H206" i="5"/>
  <c r="H205" i="5" s="1"/>
  <c r="I319" i="5"/>
  <c r="I481" i="5"/>
  <c r="H610" i="5"/>
  <c r="I631" i="5"/>
  <c r="G165" i="5"/>
  <c r="I165" i="5" s="1"/>
  <c r="G415" i="5"/>
  <c r="I415" i="5" s="1"/>
  <c r="H627" i="5"/>
  <c r="H626" i="5" s="1"/>
  <c r="H636" i="5"/>
  <c r="H635" i="5" s="1"/>
  <c r="H634" i="5" s="1"/>
  <c r="I213" i="5"/>
  <c r="I262" i="5"/>
  <c r="I261" i="5" s="1"/>
  <c r="I320" i="5"/>
  <c r="I341" i="5"/>
  <c r="I388" i="5"/>
  <c r="I396" i="5"/>
  <c r="I446" i="5"/>
  <c r="G476" i="5"/>
  <c r="I476" i="5" s="1"/>
  <c r="I482" i="5"/>
  <c r="G520" i="5"/>
  <c r="I520" i="5" s="1"/>
  <c r="G531" i="5"/>
  <c r="G530" i="5" s="1"/>
  <c r="I530" i="5" s="1"/>
  <c r="I605" i="5"/>
  <c r="I618" i="5"/>
  <c r="I623" i="5"/>
  <c r="G539" i="5"/>
  <c r="I539" i="5" s="1"/>
  <c r="I526" i="5"/>
  <c r="H395" i="5"/>
  <c r="H394" i="5" s="1"/>
  <c r="I325" i="5"/>
  <c r="G318" i="5"/>
  <c r="G317" i="5" s="1"/>
  <c r="I317" i="5" s="1"/>
  <c r="G209" i="5"/>
  <c r="I209" i="5" s="1"/>
  <c r="G67" i="5"/>
  <c r="I67" i="5" s="1"/>
  <c r="U5" i="1"/>
  <c r="I255" i="5"/>
  <c r="G254" i="5"/>
  <c r="I254" i="5" s="1"/>
  <c r="I51" i="5"/>
  <c r="I65" i="5"/>
  <c r="I93" i="5"/>
  <c r="I106" i="5"/>
  <c r="I117" i="5"/>
  <c r="I130" i="5"/>
  <c r="I139" i="5"/>
  <c r="I138" i="5" s="1"/>
  <c r="I160" i="5"/>
  <c r="G188" i="5"/>
  <c r="I188" i="5" s="1"/>
  <c r="I289" i="5"/>
  <c r="I333" i="5"/>
  <c r="G347" i="5"/>
  <c r="I362" i="5"/>
  <c r="I410" i="5"/>
  <c r="G418" i="5"/>
  <c r="I418" i="5" s="1"/>
  <c r="I429" i="5"/>
  <c r="G435" i="5"/>
  <c r="G434" i="5" s="1"/>
  <c r="I434" i="5" s="1"/>
  <c r="G480" i="5"/>
  <c r="I495" i="5"/>
  <c r="G514" i="5"/>
  <c r="G621" i="5"/>
  <c r="I621" i="5" s="1"/>
  <c r="I638" i="5"/>
  <c r="I47" i="5"/>
  <c r="I71" i="5"/>
  <c r="G212" i="5"/>
  <c r="I212" i="5" s="1"/>
  <c r="I270" i="5"/>
  <c r="I302" i="5"/>
  <c r="I340" i="5"/>
  <c r="I380" i="5"/>
  <c r="I389" i="5"/>
  <c r="I400" i="5"/>
  <c r="I485" i="5"/>
  <c r="I509" i="5"/>
  <c r="I555" i="5"/>
  <c r="I612" i="5"/>
  <c r="G184" i="5"/>
  <c r="G183" i="5" s="1"/>
  <c r="I183" i="5" s="1"/>
  <c r="I234" i="5"/>
  <c r="G294" i="5"/>
  <c r="I294" i="5" s="1"/>
  <c r="G364" i="5"/>
  <c r="I364" i="5" s="1"/>
  <c r="I486" i="5"/>
  <c r="G627" i="5"/>
  <c r="I640" i="5"/>
  <c r="I122" i="5"/>
  <c r="I121" i="5" s="1"/>
  <c r="I135" i="5"/>
  <c r="I257" i="5"/>
  <c r="I285" i="5"/>
  <c r="I282" i="5" s="1"/>
  <c r="I337" i="5"/>
  <c r="I397" i="5"/>
  <c r="H603" i="5"/>
  <c r="H602" i="5" s="1"/>
  <c r="I632" i="5"/>
  <c r="H506" i="5"/>
  <c r="I468" i="5"/>
  <c r="I487" i="5"/>
  <c r="G552" i="5"/>
  <c r="I628" i="5"/>
  <c r="I256" i="5"/>
  <c r="G50" i="5"/>
  <c r="I50" i="5" s="1"/>
  <c r="G159" i="5"/>
  <c r="H311" i="5"/>
  <c r="H310" i="5" s="1"/>
  <c r="G332" i="5"/>
  <c r="G361" i="5"/>
  <c r="I361" i="5" s="1"/>
  <c r="G370" i="5"/>
  <c r="G428" i="5"/>
  <c r="I428" i="5" s="1"/>
  <c r="G494" i="5"/>
  <c r="G493" i="5" s="1"/>
  <c r="I553" i="5"/>
  <c r="G604" i="5"/>
  <c r="I604" i="5" s="1"/>
  <c r="G615" i="5"/>
  <c r="I615" i="5" s="1"/>
  <c r="I624" i="5"/>
  <c r="G28" i="5"/>
  <c r="G27" i="5" s="1"/>
  <c r="G64" i="5"/>
  <c r="I64" i="5" s="1"/>
  <c r="G70" i="5"/>
  <c r="I70" i="5" s="1"/>
  <c r="G116" i="5"/>
  <c r="I116" i="5" s="1"/>
  <c r="G129" i="5"/>
  <c r="I129" i="5" s="1"/>
  <c r="I201" i="5"/>
  <c r="I200" i="5" s="1"/>
  <c r="G288" i="5"/>
  <c r="I288" i="5" s="1"/>
  <c r="G301" i="5"/>
  <c r="G399" i="5"/>
  <c r="I399" i="5" s="1"/>
  <c r="I453" i="5"/>
  <c r="I469" i="5"/>
  <c r="G484" i="5"/>
  <c r="I484" i="5" s="1"/>
  <c r="I488" i="5"/>
  <c r="I528" i="5"/>
  <c r="G547" i="5"/>
  <c r="I547" i="5" s="1"/>
  <c r="H552" i="5"/>
  <c r="H546" i="5" s="1"/>
  <c r="H545" i="5" s="1"/>
  <c r="I568" i="5"/>
  <c r="I629" i="5"/>
  <c r="I647" i="5"/>
  <c r="I326" i="5"/>
  <c r="I327" i="5"/>
  <c r="G33" i="5"/>
  <c r="G17" i="5"/>
  <c r="G16" i="5" s="1"/>
  <c r="G653" i="5"/>
  <c r="I607" i="5"/>
  <c r="I608" i="5"/>
  <c r="G471" i="5"/>
  <c r="I471" i="5" s="1"/>
  <c r="H464" i="5"/>
  <c r="H463" i="5" s="1"/>
  <c r="H462" i="5" s="1"/>
  <c r="H461" i="5" s="1"/>
  <c r="G458" i="5"/>
  <c r="I458" i="5" s="1"/>
  <c r="I455" i="5"/>
  <c r="H421" i="5"/>
  <c r="G409" i="5"/>
  <c r="G379" i="5"/>
  <c r="I379" i="5" s="1"/>
  <c r="I328" i="5"/>
  <c r="G222" i="5"/>
  <c r="G145" i="5"/>
  <c r="I145" i="5" s="1"/>
  <c r="H15" i="5"/>
  <c r="I232" i="5"/>
  <c r="G231" i="5"/>
  <c r="G230" i="5" s="1"/>
  <c r="I382" i="5"/>
  <c r="G92" i="5"/>
  <c r="G96" i="5"/>
  <c r="G95" i="5" s="1"/>
  <c r="G105" i="5"/>
  <c r="G111" i="5"/>
  <c r="G134" i="5"/>
  <c r="I176" i="5"/>
  <c r="I175" i="5" s="1"/>
  <c r="I422" i="5"/>
  <c r="I440" i="5"/>
  <c r="G439" i="5"/>
  <c r="I465" i="5"/>
  <c r="I511" i="5"/>
  <c r="I536" i="5"/>
  <c r="I572" i="5"/>
  <c r="G567" i="5"/>
  <c r="H377" i="5"/>
  <c r="H376" i="5" s="1"/>
  <c r="I177" i="5"/>
  <c r="G194" i="5"/>
  <c r="I233" i="5"/>
  <c r="G268" i="5"/>
  <c r="I383" i="5"/>
  <c r="G406" i="5"/>
  <c r="I423" i="5"/>
  <c r="I441" i="5"/>
  <c r="I445" i="5"/>
  <c r="I452" i="5"/>
  <c r="I456" i="5"/>
  <c r="I466" i="5"/>
  <c r="I512" i="5"/>
  <c r="I518" i="5"/>
  <c r="I527" i="5"/>
  <c r="I537" i="5"/>
  <c r="I548" i="5"/>
  <c r="I573" i="5"/>
  <c r="I653" i="5" l="1"/>
  <c r="I652" i="5" s="1"/>
  <c r="G652" i="5"/>
  <c r="I637" i="5"/>
  <c r="I42" i="5"/>
  <c r="I535" i="5"/>
  <c r="I582" i="5"/>
  <c r="I578" i="5" s="1"/>
  <c r="G578" i="5"/>
  <c r="G577" i="5" s="1"/>
  <c r="I514" i="5"/>
  <c r="I507" i="5" s="1"/>
  <c r="G507" i="5"/>
  <c r="G535" i="5"/>
  <c r="I391" i="5"/>
  <c r="I378" i="5" s="1"/>
  <c r="G378" i="5"/>
  <c r="G448" i="5"/>
  <c r="I409" i="5"/>
  <c r="G405" i="5"/>
  <c r="I448" i="5"/>
  <c r="H491" i="5"/>
  <c r="H490" i="5" s="1"/>
  <c r="H375" i="5"/>
  <c r="I336" i="5"/>
  <c r="H322" i="5"/>
  <c r="I318" i="5"/>
  <c r="G313" i="5"/>
  <c r="G312" i="5" s="1"/>
  <c r="H279" i="5"/>
  <c r="H273" i="5"/>
  <c r="H272" i="5" s="1"/>
  <c r="I531" i="5"/>
  <c r="G293" i="5"/>
  <c r="G292" i="5" s="1"/>
  <c r="G164" i="5"/>
  <c r="G163" i="5" s="1"/>
  <c r="G162" i="5" s="1"/>
  <c r="I17" i="5"/>
  <c r="I54" i="5"/>
  <c r="H198" i="5"/>
  <c r="I198" i="5" s="1"/>
  <c r="I199" i="5"/>
  <c r="H108" i="5"/>
  <c r="G287" i="5"/>
  <c r="G137" i="5"/>
  <c r="H601" i="5"/>
  <c r="H600" i="5" s="1"/>
  <c r="H599" i="5" s="1"/>
  <c r="H585" i="5" s="1"/>
  <c r="I137" i="5"/>
  <c r="G84" i="5"/>
  <c r="G83" i="5" s="1"/>
  <c r="G58" i="5"/>
  <c r="G57" i="5" s="1"/>
  <c r="G546" i="5"/>
  <c r="G545" i="5" s="1"/>
  <c r="I545" i="5" s="1"/>
  <c r="I58" i="5"/>
  <c r="I57" i="5" s="1"/>
  <c r="G187" i="5"/>
  <c r="I187" i="5" s="1"/>
  <c r="G395" i="5"/>
  <c r="G182" i="5"/>
  <c r="I435" i="5"/>
  <c r="G115" i="5"/>
  <c r="G114" i="5" s="1"/>
  <c r="I114" i="5" s="1"/>
  <c r="G464" i="5"/>
  <c r="G463" i="5" s="1"/>
  <c r="G443" i="5"/>
  <c r="I443" i="5" s="1"/>
  <c r="I33" i="5"/>
  <c r="H31" i="5"/>
  <c r="G421" i="5"/>
  <c r="I421" i="5" s="1"/>
  <c r="G475" i="5"/>
  <c r="I475" i="5" s="1"/>
  <c r="G208" i="5"/>
  <c r="I16" i="5"/>
  <c r="I9" i="5" s="1"/>
  <c r="G9" i="5"/>
  <c r="G611" i="5"/>
  <c r="G610" i="5" s="1"/>
  <c r="G41" i="5"/>
  <c r="G15" i="5"/>
  <c r="I15" i="5" s="1"/>
  <c r="I28" i="5"/>
  <c r="I27" i="5" s="1"/>
  <c r="G26" i="5"/>
  <c r="G20" i="5" s="1"/>
  <c r="G603" i="5"/>
  <c r="I603" i="5" s="1"/>
  <c r="G128" i="5"/>
  <c r="G127" i="5" s="1"/>
  <c r="I127" i="5" s="1"/>
  <c r="I184" i="5"/>
  <c r="I159" i="5"/>
  <c r="G158" i="5"/>
  <c r="I494" i="5"/>
  <c r="I493" i="5" s="1"/>
  <c r="G260" i="5"/>
  <c r="I301" i="5"/>
  <c r="G300" i="5"/>
  <c r="I370" i="5"/>
  <c r="G369" i="5"/>
  <c r="I552" i="5"/>
  <c r="G360" i="5"/>
  <c r="I347" i="5"/>
  <c r="G346" i="5"/>
  <c r="I346" i="5" s="1"/>
  <c r="G32" i="5"/>
  <c r="I32" i="5" s="1"/>
  <c r="I332" i="5"/>
  <c r="G331" i="5"/>
  <c r="I627" i="5"/>
  <c r="G626" i="5"/>
  <c r="I626" i="5" s="1"/>
  <c r="I480" i="5"/>
  <c r="G479" i="5"/>
  <c r="I479" i="5" s="1"/>
  <c r="G636" i="5"/>
  <c r="H404" i="5"/>
  <c r="H403" i="5" s="1"/>
  <c r="H402" i="5" s="1"/>
  <c r="I395" i="5"/>
  <c r="G394" i="5"/>
  <c r="I394" i="5" s="1"/>
  <c r="G281" i="5"/>
  <c r="I281" i="5" s="1"/>
  <c r="I222" i="5"/>
  <c r="G221" i="5"/>
  <c r="G644" i="5"/>
  <c r="I406" i="5"/>
  <c r="I405" i="5" s="1"/>
  <c r="G267" i="5"/>
  <c r="I268" i="5"/>
  <c r="G193" i="5"/>
  <c r="I194" i="5"/>
  <c r="G104" i="5"/>
  <c r="I105" i="5"/>
  <c r="G91" i="5"/>
  <c r="I92" i="5"/>
  <c r="I231" i="5"/>
  <c r="I230" i="5" s="1"/>
  <c r="I287" i="5"/>
  <c r="G566" i="5"/>
  <c r="I567" i="5"/>
  <c r="G534" i="5"/>
  <c r="I534" i="5" s="1"/>
  <c r="G438" i="5"/>
  <c r="I438" i="5" s="1"/>
  <c r="I439" i="5"/>
  <c r="I182" i="5"/>
  <c r="G174" i="5"/>
  <c r="I174" i="5" s="1"/>
  <c r="G133" i="5"/>
  <c r="I134" i="5"/>
  <c r="G120" i="5"/>
  <c r="G110" i="5"/>
  <c r="I111" i="5"/>
  <c r="I96" i="5"/>
  <c r="I95" i="5" s="1"/>
  <c r="I546" i="5" l="1"/>
  <c r="I164" i="5"/>
  <c r="I464" i="5"/>
  <c r="G506" i="5"/>
  <c r="I506" i="5" s="1"/>
  <c r="I313" i="5"/>
  <c r="I293" i="5"/>
  <c r="H155" i="5"/>
  <c r="H374" i="5"/>
  <c r="H373" i="5" s="1"/>
  <c r="G474" i="5"/>
  <c r="I474" i="5" s="1"/>
  <c r="I115" i="5"/>
  <c r="I208" i="5"/>
  <c r="I207" i="5" s="1"/>
  <c r="G207" i="5"/>
  <c r="G206" i="5" s="1"/>
  <c r="I206" i="5" s="1"/>
  <c r="I84" i="5"/>
  <c r="I611" i="5"/>
  <c r="H8" i="5"/>
  <c r="H7" i="5" s="1"/>
  <c r="G602" i="5"/>
  <c r="I602" i="5" s="1"/>
  <c r="I128" i="5"/>
  <c r="G377" i="5"/>
  <c r="G376" i="5" s="1"/>
  <c r="G40" i="5"/>
  <c r="I41" i="5"/>
  <c r="G280" i="5"/>
  <c r="I26" i="5"/>
  <c r="I20" i="5" s="1"/>
  <c r="I163" i="5"/>
  <c r="I162" i="5" s="1"/>
  <c r="I300" i="5"/>
  <c r="G299" i="5"/>
  <c r="I577" i="5"/>
  <c r="G576" i="5"/>
  <c r="G335" i="5"/>
  <c r="I360" i="5"/>
  <c r="G359" i="5"/>
  <c r="I260" i="5"/>
  <c r="G259" i="5"/>
  <c r="I259" i="5" s="1"/>
  <c r="I158" i="5"/>
  <c r="G157" i="5"/>
  <c r="G492" i="5"/>
  <c r="I492" i="5" s="1"/>
  <c r="I83" i="5"/>
  <c r="G82" i="5"/>
  <c r="I82" i="5" s="1"/>
  <c r="I331" i="5"/>
  <c r="G330" i="5"/>
  <c r="I330" i="5" s="1"/>
  <c r="I369" i="5"/>
  <c r="G368" i="5"/>
  <c r="I636" i="5"/>
  <c r="G635" i="5"/>
  <c r="I635" i="5" s="1"/>
  <c r="I610" i="5"/>
  <c r="G220" i="5"/>
  <c r="G219" i="5" s="1"/>
  <c r="I221" i="5"/>
  <c r="I120" i="5"/>
  <c r="G119" i="5"/>
  <c r="I119" i="5" s="1"/>
  <c r="I463" i="5"/>
  <c r="I566" i="5"/>
  <c r="I312" i="5"/>
  <c r="G311" i="5"/>
  <c r="I91" i="5"/>
  <c r="G90" i="5"/>
  <c r="I104" i="5"/>
  <c r="G103" i="5"/>
  <c r="I103" i="5" s="1"/>
  <c r="I193" i="5"/>
  <c r="G192" i="5"/>
  <c r="I267" i="5"/>
  <c r="I292" i="5"/>
  <c r="G291" i="5"/>
  <c r="I291" i="5" s="1"/>
  <c r="G404" i="5"/>
  <c r="I644" i="5"/>
  <c r="I110" i="5"/>
  <c r="G109" i="5"/>
  <c r="I133" i="5"/>
  <c r="G132" i="5"/>
  <c r="I132" i="5" s="1"/>
  <c r="G462" i="5" l="1"/>
  <c r="I280" i="5"/>
  <c r="I273" i="5" s="1"/>
  <c r="G273" i="5"/>
  <c r="H659" i="5"/>
  <c r="G601" i="5"/>
  <c r="G600" i="5" s="1"/>
  <c r="G108" i="5"/>
  <c r="I377" i="5"/>
  <c r="G272" i="5"/>
  <c r="I272" i="5" s="1"/>
  <c r="G279" i="5"/>
  <c r="I279" i="5" s="1"/>
  <c r="G253" i="5"/>
  <c r="G241" i="5" s="1"/>
  <c r="G634" i="5"/>
  <c r="I634" i="5" s="1"/>
  <c r="G491" i="5"/>
  <c r="I491" i="5" s="1"/>
  <c r="I40" i="5"/>
  <c r="I31" i="5" s="1"/>
  <c r="G31" i="5"/>
  <c r="I368" i="5"/>
  <c r="G367" i="5"/>
  <c r="I367" i="5" s="1"/>
  <c r="G324" i="5"/>
  <c r="I335" i="5"/>
  <c r="I576" i="5"/>
  <c r="G575" i="5"/>
  <c r="I575" i="5" s="1"/>
  <c r="I157" i="5"/>
  <c r="G156" i="5"/>
  <c r="I156" i="5" s="1"/>
  <c r="I299" i="5"/>
  <c r="G298" i="5"/>
  <c r="G297" i="5" s="1"/>
  <c r="G358" i="5"/>
  <c r="I359" i="5"/>
  <c r="I220" i="5"/>
  <c r="I219" i="5" s="1"/>
  <c r="I109" i="5"/>
  <c r="I108" i="5" s="1"/>
  <c r="G403" i="5"/>
  <c r="I404" i="5"/>
  <c r="I192" i="5"/>
  <c r="G173" i="5"/>
  <c r="G89" i="5"/>
  <c r="I90" i="5"/>
  <c r="G310" i="5"/>
  <c r="I310" i="5" s="1"/>
  <c r="I311" i="5"/>
  <c r="I376" i="5"/>
  <c r="I375" i="5" s="1"/>
  <c r="G375" i="5"/>
  <c r="G461" i="5"/>
  <c r="I462" i="5"/>
  <c r="I461" i="5" s="1"/>
  <c r="I601" i="5" l="1"/>
  <c r="I600" i="5" s="1"/>
  <c r="I253" i="5"/>
  <c r="I241" i="5" s="1"/>
  <c r="G490" i="5"/>
  <c r="I490" i="5" s="1"/>
  <c r="I358" i="5"/>
  <c r="G357" i="5"/>
  <c r="I357" i="5" s="1"/>
  <c r="I354" i="5" s="1"/>
  <c r="G323" i="5"/>
  <c r="G322" i="5" s="1"/>
  <c r="I324" i="5"/>
  <c r="I298" i="5"/>
  <c r="I297" i="5" s="1"/>
  <c r="G205" i="5"/>
  <c r="I205" i="5" s="1"/>
  <c r="I89" i="5"/>
  <c r="G88" i="5"/>
  <c r="I403" i="5"/>
  <c r="G402" i="5"/>
  <c r="I402" i="5" s="1"/>
  <c r="I173" i="5"/>
  <c r="G155" i="5"/>
  <c r="I155" i="5" s="1"/>
  <c r="I599" i="5"/>
  <c r="I585" i="5" s="1"/>
  <c r="I323" i="5" l="1"/>
  <c r="I322" i="5" s="1"/>
  <c r="G374" i="5"/>
  <c r="I374" i="5" s="1"/>
  <c r="I88" i="5"/>
  <c r="G8" i="5"/>
  <c r="G373" i="5" l="1"/>
  <c r="I373" i="5" s="1"/>
  <c r="G7" i="5"/>
  <c r="I7" i="5" s="1"/>
  <c r="I8" i="5"/>
  <c r="G659" i="5" l="1"/>
  <c r="I659" i="5" s="1"/>
  <c r="Q14" i="3"/>
  <c r="Q13" i="3"/>
  <c r="Q10" i="3"/>
  <c r="Q11" i="3"/>
  <c r="Q9" i="3"/>
  <c r="Q7" i="3"/>
  <c r="R7" i="2"/>
  <c r="R8" i="2"/>
  <c r="R9" i="2"/>
  <c r="R10" i="2"/>
  <c r="R11" i="2"/>
  <c r="R12" i="2"/>
  <c r="R13" i="2"/>
  <c r="R14" i="2"/>
  <c r="R15" i="2"/>
  <c r="R16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1" i="2"/>
  <c r="R102" i="2"/>
  <c r="R103" i="2"/>
  <c r="R104" i="2"/>
  <c r="R105" i="2"/>
  <c r="R106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5" i="2"/>
  <c r="R214" i="2" s="1"/>
  <c r="R216" i="2"/>
  <c r="R217" i="2"/>
  <c r="R218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6" i="2"/>
</calcChain>
</file>

<file path=xl/sharedStrings.xml><?xml version="1.0" encoding="utf-8"?>
<sst xmlns="http://schemas.openxmlformats.org/spreadsheetml/2006/main" count="4466" uniqueCount="833">
  <si>
    <t>Утвержденные бюджетные назначения</t>
  </si>
  <si>
    <t>Исполнено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</si>
  <si>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</si>
  <si>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</si>
  <si>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</si>
  <si>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</si>
  <si>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</si>
  <si>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</si>
  <si>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</si>
  <si>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</si>
  <si>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3</t>
  </si>
  <si>
    <t>4</t>
  </si>
  <si>
    <t>10</t>
  </si>
  <si>
    <t>11</t>
  </si>
  <si>
    <t>12</t>
  </si>
  <si>
    <t>13</t>
  </si>
  <si>
    <t>14</t>
  </si>
  <si>
    <t>х</t>
  </si>
  <si>
    <t xml:space="preserve">в том числе: 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</si>
  <si>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</si>
  <si>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</si>
  <si>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</si>
  <si>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</si>
  <si>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</si>
  <si>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</si>
  <si>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</si>
  <si>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ИМУЩЕСТВО</t>
  </si>
  <si>
    <t>Транспортный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</si>
  <si>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</si>
  <si>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</si>
  <si>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</si>
  <si>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</si>
  <si>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</si>
  <si>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</si>
  <si>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</si>
  <si>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</si>
  <si>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</si>
  <si>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на выравнивание бюджетной обеспеченности</t>
  </si>
  <si>
    <t>Иные межбюджетные трансферты</t>
  </si>
  <si>
    <t/>
  </si>
  <si>
    <t xml:space="preserve">                                                            2. Расходы бюджета</t>
  </si>
  <si>
    <t>бюджеты городских округов с внутри- городским делением</t>
  </si>
  <si>
    <t>Расходы бюджета - всего</t>
  </si>
  <si>
    <t>200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</si>
  <si>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</si>
  <si>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</si>
  <si>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</si>
  <si>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</si>
  <si>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</si>
  <si>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</si>
  <si>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</si>
  <si>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</si>
  <si>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</si>
  <si>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</si>
  <si>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</si>
  <si>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</si>
  <si>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</si>
  <si>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</si>
  <si>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</si>
  <si>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</si>
  <si>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>Закупка товаров, работ и услуг для обеспечения государственных (муниципальных) нужд</t>
  </si>
  <si>
    <t xml:space="preserve"> 000 0103 0000000000 200</t>
  </si>
  <si>
    <t>Иные закупки товаров, работ и услуг для обеспечения государственных (муниципальных) нужд</t>
  </si>
  <si>
    <t xml:space="preserve"> 000 0103 0000000000 240</t>
  </si>
  <si>
    <t>Прочая закупка товаров, работ и услуг</t>
  </si>
  <si>
    <t xml:space="preserve"> 000 0103 0000000000 244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</si>
  <si>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</si>
  <si>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000 0104 0000000000 000</t>
  </si>
  <si>
    <t xml:space="preserve"> 000 0104 0000000000 100</t>
  </si>
  <si>
    <t>Расходы на выплаты персоналу казенных учреждений</t>
  </si>
  <si>
    <t xml:space="preserve"> 000 0104 0000000000 110</t>
  </si>
  <si>
    <t>Иные выплаты персоналу учреждений, за исключением фонда оплаты труда</t>
  </si>
  <si>
    <t xml:space="preserve"> 000 0104 0000000000 112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</si>
  <si>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</si>
  <si>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</si>
  <si>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</si>
  <si>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</si>
  <si>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</si>
  <si>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</si>
  <si>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</si>
  <si>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>Закупка энергетических ресурсов</t>
  </si>
  <si>
    <t>Социальное обеспечение и иные выплаты населению</t>
  </si>
  <si>
    <t xml:space="preserve"> 000 0104 0000000000 300</t>
  </si>
  <si>
    <t>Социальные выплаты гражданам, кроме публичных нормативных социальных выплат</t>
  </si>
  <si>
    <t xml:space="preserve"> 000 0104 0000000000 320</t>
  </si>
  <si>
    <t>Пособия, компенсации и иные социальные выплаты гражданам, кроме публичных нормативных обязательств</t>
  </si>
  <si>
    <t xml:space="preserve"> 000 0104 0000000000 321</t>
  </si>
  <si>
    <t>Межбюджетные трансферты</t>
  </si>
  <si>
    <t>Иные бюджетные ассигнования</t>
  </si>
  <si>
    <t xml:space="preserve"> 000 0104 0000000000 800</t>
  </si>
  <si>
    <t>Исполнение судебных актов</t>
  </si>
  <si>
    <t xml:space="preserve"> 000 0104 0000000000 830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</si>
  <si>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</si>
  <si>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000 0104 0000000000 831</t>
  </si>
  <si>
    <t>Уплата налогов, сборов и иных платежей</t>
  </si>
  <si>
    <t xml:space="preserve"> 000 0104 0000000000 850</t>
  </si>
  <si>
    <t>Уплата налога на имущество организаций и земельного налога</t>
  </si>
  <si>
    <t xml:space="preserve"> 000 0104 0000000000 851</t>
  </si>
  <si>
    <t>Уплата прочих налогов, сборов</t>
  </si>
  <si>
    <t xml:space="preserve"> 000 0104 0000000000 852</t>
  </si>
  <si>
    <t>Уплата иных платежей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</si>
  <si>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</si>
  <si>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</si>
  <si>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</si>
  <si>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</si>
  <si>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</si>
  <si>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</si>
  <si>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</si>
  <si>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</si>
  <si>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</si>
  <si>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</si>
  <si>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</si>
  <si>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</si>
  <si>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</si>
  <si>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</si>
  <si>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</si>
  <si>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000 0106 0000000000 247</t>
  </si>
  <si>
    <t xml:space="preserve"> 000 0106 0000000000 800</t>
  </si>
  <si>
    <t xml:space="preserve"> 000 0106 0000000000 850</t>
  </si>
  <si>
    <t xml:space="preserve"> 000 0106 0000000000 852</t>
  </si>
  <si>
    <t xml:space="preserve"> 000 0106 0000000000 853</t>
  </si>
  <si>
    <t>Резервные средства</t>
  </si>
  <si>
    <t xml:space="preserve"> 000 0106 0000000000 870</t>
  </si>
  <si>
    <t>Резервные фонды</t>
  </si>
  <si>
    <t xml:space="preserve"> 000 0111 0000000000 000</t>
  </si>
  <si>
    <t xml:space="preserve"> 000 0111 0000000000 800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</si>
  <si>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</si>
  <si>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</si>
  <si>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</si>
  <si>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</si>
  <si>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 xml:space="preserve"> 000 0113 0000000000 110</t>
  </si>
  <si>
    <t>Фонд оплаты труда учреждений</t>
  </si>
  <si>
    <t xml:space="preserve"> 000 0113 0000000000 111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</si>
  <si>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</si>
  <si>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</si>
  <si>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</si>
  <si>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</si>
  <si>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</si>
  <si>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</si>
  <si>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000 0113 0000000000 800</t>
  </si>
  <si>
    <t xml:space="preserve"> 000 0113 0000000000 830</t>
  </si>
  <si>
    <t xml:space="preserve"> 000 0113 0000000000 831</t>
  </si>
  <si>
    <t xml:space="preserve"> 000 0113 0000000000 850</t>
  </si>
  <si>
    <t xml:space="preserve"> 000 0113 0000000000 853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</si>
  <si>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</si>
  <si>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</si>
  <si>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</si>
  <si>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</si>
  <si>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</si>
  <si>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</si>
  <si>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</si>
  <si>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Водное хозяйство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</si>
  <si>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</si>
  <si>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</si>
  <si>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</si>
  <si>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</si>
  <si>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</si>
  <si>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</si>
  <si>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</si>
  <si>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</si>
  <si>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</si>
  <si>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</si>
  <si>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</si>
  <si>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</si>
  <si>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</si>
  <si>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</si>
  <si>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</si>
  <si>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000 0412 0000000000 830</t>
  </si>
  <si>
    <t xml:space="preserve"> 000 0412 0000000000 831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</si>
  <si>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</si>
  <si>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</si>
  <si>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</si>
  <si>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</si>
  <si>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</si>
  <si>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</si>
  <si>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>Закупка товаров, работ и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</si>
  <si>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</si>
  <si>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000 0501 0000000000 800</t>
  </si>
  <si>
    <t xml:space="preserve"> 000 0501 0000000000 830</t>
  </si>
  <si>
    <t xml:space="preserve"> 000 0501 0000000000 831</t>
  </si>
  <si>
    <t>Коммунальное хозяйство</t>
  </si>
  <si>
    <t xml:space="preserve"> 000 0502 0000000000 000</t>
  </si>
  <si>
    <t xml:space="preserve"> 000 0502 0000000000 800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</si>
  <si>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</si>
  <si>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000 0502 0000000000 810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</si>
  <si>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</si>
  <si>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 000 0502 0000000000 812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</si>
  <si>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</si>
  <si>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</si>
  <si>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</si>
  <si>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</si>
  <si>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</si>
  <si>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000 0503 0000000000 800</t>
  </si>
  <si>
    <t xml:space="preserve"> 000 0503 0000000000 830</t>
  </si>
  <si>
    <t xml:space="preserve"> 000 0503 0000000000 831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</si>
  <si>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</si>
  <si>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</si>
  <si>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</si>
  <si>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</si>
  <si>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</si>
  <si>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</si>
  <si>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</si>
  <si>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</si>
  <si>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</si>
  <si>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</si>
  <si>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</si>
  <si>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</si>
  <si>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</si>
  <si>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</si>
  <si>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</si>
  <si>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</si>
  <si>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</si>
  <si>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</si>
  <si>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</si>
  <si>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</si>
  <si>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</si>
  <si>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</si>
  <si>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</si>
  <si>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</si>
  <si>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</si>
  <si>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</si>
  <si>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</si>
  <si>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</si>
  <si>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</si>
  <si>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</si>
  <si>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</si>
  <si>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</si>
  <si>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</si>
  <si>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000 0705 0000000000 611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</si>
  <si>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</si>
  <si>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</si>
  <si>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</si>
  <si>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</si>
  <si>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</si>
  <si>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</si>
  <si>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000 0707 0000000000 320</t>
  </si>
  <si>
    <t xml:space="preserve"> 000 0707 0000000000 321</t>
  </si>
  <si>
    <t xml:space="preserve"> 000 0707 0000000000 600</t>
  </si>
  <si>
    <t xml:space="preserve"> 000 0707 0000000000 610</t>
  </si>
  <si>
    <t xml:space="preserve"> 000 0707 0000000000 611</t>
  </si>
  <si>
    <t>Субсидии автономным учреждениям</t>
  </si>
  <si>
    <t xml:space="preserve"> 000 0707 0000000000 620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</si>
  <si>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</si>
  <si>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000 0707 0000000000 621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</si>
  <si>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</si>
  <si>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</si>
  <si>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</si>
  <si>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</si>
  <si>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</si>
  <si>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</si>
  <si>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</si>
  <si>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</si>
  <si>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</si>
  <si>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</si>
  <si>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</si>
  <si>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</si>
  <si>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000 0709 0000000000 247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</si>
  <si>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</si>
  <si>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</si>
  <si>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</si>
  <si>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</si>
  <si>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</si>
  <si>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</si>
  <si>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</si>
  <si>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</si>
  <si>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</si>
  <si>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</si>
  <si>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</si>
  <si>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</si>
  <si>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</si>
  <si>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</si>
  <si>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</si>
  <si>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</si>
  <si>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Другие вопросы в области культуры, кинематографии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</si>
  <si>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</si>
  <si>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</si>
  <si>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</si>
  <si>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</si>
  <si>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</si>
  <si>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000 0804 0000000000 120</t>
  </si>
  <si>
    <t xml:space="preserve"> 000 0804 0000000000 121</t>
  </si>
  <si>
    <t xml:space="preserve"> 000 0804 0000000000 129</t>
  </si>
  <si>
    <t xml:space="preserve"> 000 0804 0000000000 200</t>
  </si>
  <si>
    <t xml:space="preserve"> 000 0804 0000000000 240</t>
  </si>
  <si>
    <t xml:space="preserve"> 000 0804 0000000000 244</t>
  </si>
  <si>
    <t xml:space="preserve"> 000 0804 0000000000 800</t>
  </si>
  <si>
    <t xml:space="preserve"> 000 0804 0000000000 850</t>
  </si>
  <si>
    <t xml:space="preserve"> 000 0804 0000000000 852</t>
  </si>
  <si>
    <t xml:space="preserve"> 000 0804 0000000000 853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</si>
  <si>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</si>
  <si>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</si>
  <si>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</si>
  <si>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</si>
  <si>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</si>
  <si>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</si>
  <si>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</si>
  <si>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</si>
  <si>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>Публичные нормативные социальные выплаты гражданам</t>
  </si>
  <si>
    <t xml:space="preserve"> 000 1003 0000000000 310</t>
  </si>
  <si>
    <t>Пособия, компенсации, меры социальной поддержки по публичным нормативным обязательствам</t>
  </si>
  <si>
    <t xml:space="preserve"> 000 1003 0000000000 313</t>
  </si>
  <si>
    <t xml:space="preserve"> 000 1003 0000000000 320</t>
  </si>
  <si>
    <t xml:space="preserve"> 000 1003 0000000000 321</t>
  </si>
  <si>
    <t>Охрана семьи и детства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</si>
  <si>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</si>
  <si>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</si>
  <si>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</si>
  <si>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</si>
  <si>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000 1004 0000000000 320</t>
  </si>
  <si>
    <t>Субсидии гражданам на приобретение жилья</t>
  </si>
  <si>
    <t xml:space="preserve"> 000 1004 0000000000 322</t>
  </si>
  <si>
    <t xml:space="preserve"> 000 1004 0000000000 600</t>
  </si>
  <si>
    <t xml:space="preserve"> 000 1004 0000000000 610</t>
  </si>
  <si>
    <t xml:space="preserve"> 000 1004 0000000000 611</t>
  </si>
  <si>
    <t>ФИЗИЧЕСКАЯ КУЛЬТУРА И СПОРТ</t>
  </si>
  <si>
    <t xml:space="preserve"> 000 1100 0000000000 000</t>
  </si>
  <si>
    <t>Физическая культура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</si>
  <si>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</si>
  <si>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</si>
  <si>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</si>
  <si>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</si>
  <si>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>СРЕДСТВА МАССОВОЙ ИНФОРМАЦИИ</t>
  </si>
  <si>
    <t xml:space="preserve"> 000 1200 0000000000 000</t>
  </si>
  <si>
    <t>Периодическая печать и издательства</t>
  </si>
  <si>
    <t xml:space="preserve"> 000 1202 0000000000 000</t>
  </si>
  <si>
    <t xml:space="preserve"> 000 1202 0000000000 800</t>
  </si>
  <si>
    <t xml:space="preserve"> 000 1202 0000000000 810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</si>
  <si>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</si>
  <si>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000 1202 0000000000 811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</si>
  <si>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</si>
  <si>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</si>
  <si>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</si>
  <si>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</si>
  <si>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</si>
  <si>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>Дотации</t>
  </si>
  <si>
    <t xml:space="preserve"> 000 1401 0000000000 510</t>
  </si>
  <si>
    <t xml:space="preserve"> 000 1401 0000000000 511</t>
  </si>
  <si>
    <t>Прочие межбюджетные трансферты общего характера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</si>
  <si>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</si>
  <si>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</si>
  <si>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</si>
  <si>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</si>
  <si>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</si>
  <si>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</si>
  <si>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</si>
  <si>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</si>
  <si>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</si>
  <si>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>Кредиты кредитных организаций в валюте Российской Федерации</t>
  </si>
  <si>
    <t xml:space="preserve"> 000 0102000000 0000 000</t>
  </si>
  <si>
    <t>Привлечение кредитов от кредитных организаций в валюте Российской Федерации</t>
  </si>
  <si>
    <t xml:space="preserve"> 000 0102000000 0000 700</t>
  </si>
  <si>
    <t>Привлечение муниципальными районами кредитов от кредитных организаций в валюте Российской Федерации</t>
  </si>
  <si>
    <t xml:space="preserve"> 000 0102000005 0000 710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</si>
  <si>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</si>
  <si>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</si>
  <si>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</si>
  <si>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</si>
  <si>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</si>
  <si>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</si>
  <si>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</si>
  <si>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</si>
  <si>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</si>
  <si>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</si>
  <si>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</si>
  <si>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</si>
  <si>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</si>
  <si>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</si>
  <si>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</si>
  <si>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</si>
  <si>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</si>
  <si>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</si>
  <si>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</si>
  <si>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</si>
  <si>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</si>
  <si>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Коды бюджетной классификации</t>
  </si>
  <si>
    <t>Неисполненные назначения</t>
  </si>
  <si>
    <t>Наименование</t>
  </si>
  <si>
    <t>Код</t>
  </si>
  <si>
    <t xml:space="preserve">Раздел </t>
  </si>
  <si>
    <t>Подраздел</t>
  </si>
  <si>
    <t>Целевая статья</t>
  </si>
  <si>
    <t>Вид расходов</t>
  </si>
  <si>
    <t>Администрация Дергачевского муниципального района</t>
  </si>
  <si>
    <t>050</t>
  </si>
  <si>
    <t>Общегосударственные вопросы</t>
  </si>
  <si>
    <t>01</t>
  </si>
  <si>
    <t>02</t>
  </si>
  <si>
    <t>Выполнение функций органами местного самоуправления</t>
  </si>
  <si>
    <t>61 0 00 00000</t>
  </si>
  <si>
    <t>Обеспечение деятельности органов исполнительной власти</t>
  </si>
  <si>
    <t>61 2 00 00000</t>
  </si>
  <si>
    <t>Расходы на обеспечение деятельности главы муниципального образования</t>
  </si>
  <si>
    <t>61 2 00 11100</t>
  </si>
  <si>
    <t>03</t>
  </si>
  <si>
    <t>Обеспечение деятельности представительного органа власти</t>
  </si>
  <si>
    <t>61 1 00 00000</t>
  </si>
  <si>
    <t>Расходы на обеспечение деятельности контрольно-счетного органа</t>
  </si>
  <si>
    <t>61 1 00 10300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</si>
  <si>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</si>
  <si>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</si>
  <si>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</si>
  <si>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</si>
  <si>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33 0 00 00000</t>
  </si>
  <si>
    <t>Основное мероприятие "Обеспечение эффективности деятельности органов местного самоуправления  "</t>
  </si>
  <si>
    <t>33 0 01 00000</t>
  </si>
  <si>
    <t>Реализация основного мероприятия "Обеспечение эффективности деятельности органов местного самоуправления "</t>
  </si>
  <si>
    <t>33 0 01 Д3200</t>
  </si>
  <si>
    <t>Осуществление деятельности за счет межбюджетных трансфертов</t>
  </si>
  <si>
    <t>50 0 00 00000</t>
  </si>
  <si>
    <t>Осуществление переданных полномочий за счет субвенций</t>
  </si>
  <si>
    <t>50 3 00 00000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</si>
  <si>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</si>
  <si>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50 3 00 76500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</si>
  <si>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</si>
  <si>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50 3 00 76600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</si>
  <si>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</si>
  <si>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</si>
  <si>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50 3 00 77120</t>
  </si>
  <si>
    <t>50 4 00 00000</t>
  </si>
  <si>
    <t>Содействие в организации деятельности по военно-патриотическому воспитанию граждан</t>
  </si>
  <si>
    <t>50 4 00 78760</t>
  </si>
  <si>
    <t>Расходы на обеспечение функций центрального аппарата</t>
  </si>
  <si>
    <t>61 2 00 13200</t>
  </si>
  <si>
    <t>Расходы на обеспечение функций центрального аппарата городского поселения</t>
  </si>
  <si>
    <t>61 2 00 13213</t>
  </si>
  <si>
    <t>Уплата земельного налога, налога на имущество и транспортного налога органами исполнительной власти</t>
  </si>
  <si>
    <t>61 2 00 25200</t>
  </si>
  <si>
    <t>Уплата прочих налогов,сборов и иных платежей органами исполнительной власти</t>
  </si>
  <si>
    <t>61 2 00 25300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</si>
  <si>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</si>
  <si>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</si>
  <si>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</si>
  <si>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06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</si>
  <si>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</si>
  <si>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</si>
  <si>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Осуществление полномочий по обеспечению деятельности контрольно-счетного органа</t>
  </si>
  <si>
    <t>50 4 00 11202</t>
  </si>
  <si>
    <t>Средства резервных фондов и фондов финансовой поддержки</t>
  </si>
  <si>
    <t>61 5 00 00000</t>
  </si>
  <si>
    <t>Средства резервного фонда местных администраций</t>
  </si>
  <si>
    <t>61 5 00 23200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</si>
  <si>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</si>
  <si>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25 0 00 00000</t>
  </si>
  <si>
    <t>Основное мероприятие "Энергосбережение и повышение энергетической эффективности"</t>
  </si>
  <si>
    <t>25 0 01 00000</t>
  </si>
  <si>
    <t>Реализация основного мероприятия "Энергосбережение и повышение энергетической эффективности"</t>
  </si>
  <si>
    <t>25 0 01 Б5200</t>
  </si>
  <si>
    <t>Муниципальная программа "Профилактика терроризма и экстремизма на территории Дергачевского муниципального района"</t>
  </si>
  <si>
    <t>28 0 00 00000</t>
  </si>
  <si>
    <t>Основное мероприятие "Профилактика терроризма и экстремизма"</t>
  </si>
  <si>
    <t>28 0 01 00000</t>
  </si>
  <si>
    <t>Реализация основного мероприятия "Профилактика терроризма и экстремизма"</t>
  </si>
  <si>
    <t>28 0 01 Б4200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</si>
  <si>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</si>
  <si>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34 0 00 00000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</si>
  <si>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</si>
  <si>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34 0 01 00000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</si>
  <si>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</si>
  <si>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01 Б5200</t>
  </si>
  <si>
    <t>Муниципальная программа "Улучшение условий и охраны труда на территории Дергачевского муниципального района"</t>
  </si>
  <si>
    <t>35 0 00 00000</t>
  </si>
  <si>
    <t>Основное мероприятие "Улучшение условий и охраны труда"</t>
  </si>
  <si>
    <t>35 0 01 00000</t>
  </si>
  <si>
    <t>Реализация основного мероприятия "Улучшение условий и охраны труда"</t>
  </si>
  <si>
    <t>35 0 01 Б5200</t>
  </si>
  <si>
    <t>Обеспечение деятельности подведомственных учреждений</t>
  </si>
  <si>
    <t>62 0 00 00000</t>
  </si>
  <si>
    <t>Расходы на  обеспечение деятельности подведомственных учреждений</t>
  </si>
  <si>
    <t>62 0 00 01000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</si>
  <si>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</si>
  <si>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</si>
  <si>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Национальная экономика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</si>
  <si>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</si>
  <si>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50 3 00 77130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</si>
  <si>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</si>
  <si>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26 0 00 00000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</si>
  <si>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</si>
  <si>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26 0 01 00000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</si>
  <si>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</si>
  <si>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01 Б3200</t>
  </si>
  <si>
    <t>Дорожное хозяйство(дорожные фонды)</t>
  </si>
  <si>
    <t>09</t>
  </si>
  <si>
    <t>Муниципальная программа "Повышение безопасности дорожного движения в Дергачевском муниципальном районе"</t>
  </si>
  <si>
    <t>22 0 00 00000</t>
  </si>
  <si>
    <t>22 0 04 00000</t>
  </si>
  <si>
    <t>22 0 04 7188D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</si>
  <si>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</si>
  <si>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37 0 00 00000</t>
  </si>
  <si>
    <t>Основное мероприятие "Программа комплексного развития транспортной инфраструктуры"</t>
  </si>
  <si>
    <t>37 0 01 00000</t>
  </si>
  <si>
    <t>Реализация основного мероприятия "Программа комплексного развития транспортной инфраструктуры"</t>
  </si>
  <si>
    <t>37 0 01 Д6200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</si>
  <si>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</si>
  <si>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</si>
  <si>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</si>
  <si>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38 0 01 00000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</si>
  <si>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</si>
  <si>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01 Д8200</t>
  </si>
  <si>
    <t>Осуществление деятельности за счет иных межбюджетных трансфертов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</si>
  <si>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</si>
  <si>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</si>
  <si>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</si>
  <si>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63 0 00 00000</t>
  </si>
  <si>
    <t>Мероприятия по землеустройству и землепользованию</t>
  </si>
  <si>
    <t>63 0 00 02200</t>
  </si>
  <si>
    <t>Жилищно-коммунальное хозяйство</t>
  </si>
  <si>
    <t>Обеспечение деятельности жилищно-коммунального хозяйства</t>
  </si>
  <si>
    <t>61 7 00 00000</t>
  </si>
  <si>
    <t>Обеспечение мероприятий по капитальному ремонту жилищного фонда</t>
  </si>
  <si>
    <t>61 7 01 00000</t>
  </si>
  <si>
    <t>Расходы на обеспечение мероприятий по капитальному ремонту муниципального жилищного фонда</t>
  </si>
  <si>
    <t>61 7 01 10200</t>
  </si>
  <si>
    <t>Расходы на обеспечение мероприятий по переселению граждан из аварийного жилищного фонда за счет средств местных бюджетов</t>
  </si>
  <si>
    <t>61 7 01 10300</t>
  </si>
  <si>
    <t>Обеспечение мероприятий в области коммунального хозяйства</t>
  </si>
  <si>
    <t>61 7 02 00000</t>
  </si>
  <si>
    <t>Расходы на обеспечение мероприятий в области коммунального хозяйства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</si>
  <si>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</si>
  <si>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</si>
  <si>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Иные межбюджетные трансферты на осуществление полномочий по организации ритуальных услуг</t>
  </si>
  <si>
    <t>50 4 00 10103</t>
  </si>
  <si>
    <t>Образование</t>
  </si>
  <si>
    <t>07</t>
  </si>
  <si>
    <t>Молодежная политика и оздоровление детей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</si>
  <si>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«Солнечный»." </t>
  </si>
  <si>
    <t>14 0 00 00000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</si>
  <si>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</si>
  <si>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14 0 01 00000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</si>
  <si>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</si>
  <si>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14 0 01 Г2200</t>
  </si>
  <si>
    <t>Муниципальная программа "Молодежь"</t>
  </si>
  <si>
    <t>18 0 00 00000</t>
  </si>
  <si>
    <t>Основное мероприятие "Молодежь"</t>
  </si>
  <si>
    <t>18 0 01 00000</t>
  </si>
  <si>
    <t>Реализация основного мероприятия "Молодежь"</t>
  </si>
  <si>
    <t>18 0 01 Г3200</t>
  </si>
  <si>
    <t>Муниципальная программа "Патриотическое воспитание молодежи Дергачевского района"</t>
  </si>
  <si>
    <t>19 0 00 00000</t>
  </si>
  <si>
    <t>Основное мероприятие "Патриотическое воспитание молодежи"</t>
  </si>
  <si>
    <t>19 0 01 00000</t>
  </si>
  <si>
    <t>Реализация основного мероприятия "Патриотическое воспитание молодежи"</t>
  </si>
  <si>
    <t>19 0 01 Г4200</t>
  </si>
  <si>
    <t>Социальная политика</t>
  </si>
  <si>
    <t>Предоставление межбюджетных трансфертов</t>
  </si>
  <si>
    <t>60 0 00 00000</t>
  </si>
  <si>
    <t>Меры социальной поддержки и материальная поддержка отдельных категорий населения</t>
  </si>
  <si>
    <t>66 0 00 00000</t>
  </si>
  <si>
    <t>Ежемесячная денежная выплата на оплату жилого помещения и коммунальных услуг специалистам в области здравоохранения</t>
  </si>
  <si>
    <t>66 1 00 00000</t>
  </si>
  <si>
    <t>66 1 00 15100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</si>
  <si>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</si>
  <si>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</si>
  <si>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</si>
  <si>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Мероприятия, осуществляемые за счет субсидий из бюджетов бюджетной системы</t>
  </si>
  <si>
    <t>50 2 00 00000</t>
  </si>
  <si>
    <t>Обеспечение жильем молодых семей</t>
  </si>
  <si>
    <t>50 2 00 L4970</t>
  </si>
  <si>
    <t xml:space="preserve">Физическая культура </t>
  </si>
  <si>
    <t>Муниципальная программа "Развитие физической культуры и спорта Дергачевского муниципального района"</t>
  </si>
  <si>
    <t>20 0 00 00000</t>
  </si>
  <si>
    <t>Основное мероприятие "Развитие физической культуры и спорта"</t>
  </si>
  <si>
    <t>20 0 01 00000</t>
  </si>
  <si>
    <t>Реализация основного мероприятия "Развитие физической культуры и спорта"</t>
  </si>
  <si>
    <t>20 0 01 Б8200</t>
  </si>
  <si>
    <t>Средства массовой информации</t>
  </si>
  <si>
    <t>Поддержка районных печатных средств массовой информации</t>
  </si>
  <si>
    <t>50 4 00 78600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</si>
  <si>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</si>
  <si>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Развитие периодической печати</t>
  </si>
  <si>
    <t>91 0 00 00000</t>
  </si>
  <si>
    <t>Обеспечение деятельности периодической печати</t>
  </si>
  <si>
    <t>91 1 00 00000</t>
  </si>
  <si>
    <t>Расходы на обеспечение деятельности периодической печати</t>
  </si>
  <si>
    <t>91 1 00 04200</t>
  </si>
  <si>
    <t>Финансовое управление администрации Дергачевского муниципального района</t>
  </si>
  <si>
    <t>051</t>
  </si>
  <si>
    <t>Осуществление полномочий по формированию, исполнению бюджета поселений</t>
  </si>
  <si>
    <t>50 4 00 11201</t>
  </si>
  <si>
    <t>Обеспечение деятельности исполнительной власти</t>
  </si>
  <si>
    <t>Средства зарезервированные в составе утвержденных БА местного бюджета</t>
  </si>
  <si>
    <t>61 5 00 33200</t>
  </si>
  <si>
    <t>Межбюджетные трансферты бюджетам субъектов Российской Федерации и муниципальных образований общего характера</t>
  </si>
  <si>
    <t>Дотации местным бюджетам</t>
  </si>
  <si>
    <t>50 1 00 00000</t>
  </si>
  <si>
    <t>Дотации на выравнивание бюджетной обеспеченности поселений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</si>
  <si>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</si>
  <si>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</si>
  <si>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</si>
  <si>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Прочие межбюджетные трансферты бюджетам субъектов Российской Федерации и муниципальных образований общего характера</t>
  </si>
  <si>
    <t>Средства фонда финансовой поддержки</t>
  </si>
  <si>
    <t>61 5 00 43200</t>
  </si>
  <si>
    <t>Управление образования администрации Дергачевского муниципального района</t>
  </si>
  <si>
    <t>055</t>
  </si>
  <si>
    <t>Муниципальная программа "Развитие образования Дергачевского муниципального района."</t>
  </si>
  <si>
    <t>10 0 00 00000</t>
  </si>
  <si>
    <t>Подпрограмма "Обеспечение деятельности учреждений дошкольного образования"</t>
  </si>
  <si>
    <t>10 1 00 00000</t>
  </si>
  <si>
    <t>Основное мероприятие "Обеспечение деятельности учреждений дошкольного образования"</t>
  </si>
  <si>
    <t>10 1 01 00000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</si>
  <si>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</si>
  <si>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</si>
  <si>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10 1 01 79150</t>
  </si>
  <si>
    <t>Оснащение и укрепление материально- технической базы образовательных организаций за счет средств местного бюджета</t>
  </si>
  <si>
    <t>10 1 01 S9150</t>
  </si>
  <si>
    <t>Расходы на выполнение муниципальных заданий муниципальными бюджетными и автономными учреждениями</t>
  </si>
  <si>
    <t>10 1 01 Д4500</t>
  </si>
  <si>
    <t>Обеспечение образовательной деятельности муниципальных дошкольных образовательных организаций</t>
  </si>
  <si>
    <t>50 3 00 76700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</si>
  <si>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</si>
  <si>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50 3 00 76900</t>
  </si>
  <si>
    <t>Муниципальная программа "Развитие образования Дергачевского муниципального района"</t>
  </si>
  <si>
    <t>Подпрограмма «Обеспечение деятельности учреждений общего образования»</t>
  </si>
  <si>
    <t>10 2 00 00000</t>
  </si>
  <si>
    <t>Основное мероприятие  «Обеспечение деятельности учреждений общего образования»</t>
  </si>
  <si>
    <t>10 2 01 00000</t>
  </si>
  <si>
    <t>10 2 01 79150</t>
  </si>
  <si>
    <t>10 2 01 S9150</t>
  </si>
  <si>
    <t>10 2 01 Д4500</t>
  </si>
  <si>
    <t>Реализация мероприятий программы в целях выполнения задач федерального проекта "Современная школа"</t>
  </si>
  <si>
    <t>10 2 E1 00000</t>
  </si>
  <si>
    <t>Обеспечение условий для создания центров образования цифрового и гуманитарного профилей  (за исключением расходов на оплату труда с начислениями)</t>
  </si>
  <si>
    <t>10 2 E1 72131</t>
  </si>
  <si>
    <t>Обеспечение условий для создания центров образования цифрового и гуманитарного профилей (в части расходов на оплату труда с начислениями)</t>
  </si>
  <si>
    <t>10 2 E1 72132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</si>
  <si>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</t>
  </si>
  <si>
    <t>10 2 E1 A1721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</si>
  <si>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задач федерального проекта) (в части расходов на оплату труда с начислениями)</t>
  </si>
  <si>
    <t>10 2 E1 A1722</t>
  </si>
  <si>
    <t>Реализация мероприятий программы в целях выполнения задач федерального проекта "Цифровая образовательная среда"</t>
  </si>
  <si>
    <t>10 2 E4 00000</t>
  </si>
  <si>
    <t>Обеспечение условий для внедрения цифровой образовательной среды в государственных и муниципальных общеобразовательных организациях (в рамках достижения соответствующих задач федерального проекта)</t>
  </si>
  <si>
    <t>10 2 E4 A2131</t>
  </si>
  <si>
    <t>Осуществление мероприятий в области энергосбережения и повышения энергетической эффективности</t>
  </si>
  <si>
    <t>25 0 01 79140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</si>
  <si>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</si>
  <si>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</si>
  <si>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образовательной деятельности муниципальных общеобразовательных учреждений</t>
  </si>
  <si>
    <t>50 3 00 77000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</si>
  <si>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</si>
  <si>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50 3 00 77200 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</si>
  <si>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</si>
  <si>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</si>
  <si>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Подпрограмма "Обеспечение деятельности учреждений дополнительного образования"</t>
  </si>
  <si>
    <t>10 3 00 00000</t>
  </si>
  <si>
    <t>Основное мероприятие "Обеспечение деятельности учреждений дополнительного образования"</t>
  </si>
  <si>
    <t>10 3 01 00000</t>
  </si>
  <si>
    <t>10 3 01 79150</t>
  </si>
  <si>
    <t>Оснащение и укрепление материально- технической базы образовательных организаций (софинансирование за счет средств местного бюджета)</t>
  </si>
  <si>
    <t>10 3 01 S9150</t>
  </si>
  <si>
    <t>10 3 01 Д4500</t>
  </si>
  <si>
    <t>Подпрограмма "Финансовое обеспечение мероприятий"</t>
  </si>
  <si>
    <t>10 4 00 00000</t>
  </si>
  <si>
    <t>Основное мероприятие "Финансовое обеспечение мероприятий"</t>
  </si>
  <si>
    <t>10 4 01 00000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</si>
  <si>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</si>
  <si>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</si>
  <si>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Сохранение достигнутых показателей повышения оплаты труда отдельных категорий работников бюджетной сферы</t>
  </si>
  <si>
    <t>50 2 00 72500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</si>
  <si>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</si>
  <si>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</si>
  <si>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Основное мероприятие "Организация отдыха детей в каникулярное время"</t>
  </si>
  <si>
    <t>11 0 01 00000</t>
  </si>
  <si>
    <t>11 0 01 Д4500</t>
  </si>
  <si>
    <t xml:space="preserve">Проведение капитального и текущего ремонта муниципальных образовательных организаций </t>
  </si>
  <si>
    <t>10 1 01 72110</t>
  </si>
  <si>
    <t>Проведение капитального и текущего ремонта муниципальных образовательных организаций за счет средств местного бюджета</t>
  </si>
  <si>
    <t>10 1 01 S2110</t>
  </si>
  <si>
    <t>Проведение капитального и текущего ремонтов муниципальных образовательных организаций</t>
  </si>
  <si>
    <t>10 2 01 72110</t>
  </si>
  <si>
    <t>Проведение капитального и текущего ремонта спортивных залов муниципальных образовательных организаций</t>
  </si>
  <si>
    <t>10 2 01 72120</t>
  </si>
  <si>
    <t>10 2 01 72130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</si>
  <si>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</si>
  <si>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2 01 S2110</t>
  </si>
  <si>
    <t>10 2 01 S2120</t>
  </si>
  <si>
    <t>10 2 E4 52130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</si>
  <si>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</si>
  <si>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>10 2 EВ 00000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</si>
  <si>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</si>
  <si>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51790</t>
  </si>
  <si>
    <t>10 3 01 72110</t>
  </si>
  <si>
    <t>Проведение капитального и текущего ремонтов муниципальных образовательных организаций(софинансирование за счет средств местного бюджета)</t>
  </si>
  <si>
    <t>10 3 01 S2110</t>
  </si>
  <si>
    <t xml:space="preserve">Осуществление переданных полномочий за счет  субвенций 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</si>
  <si>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</si>
  <si>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50 3 00 77300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</si>
  <si>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</si>
  <si>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</si>
  <si>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Расходы на обеспечение деятельности центрального аппарата</t>
  </si>
  <si>
    <t>Расходы на выплату персоналу государственных (муниципальных) органов</t>
  </si>
  <si>
    <t>Уплата земельного налога, налога на имущество и транспортного налога подведомственными учреждениями</t>
  </si>
  <si>
    <t>62 0 00 25200</t>
  </si>
  <si>
    <t>Осуществление деятельности за счет  межбюджетных трансфертов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</si>
  <si>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</si>
  <si>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</si>
  <si>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</si>
  <si>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Управление культуры и кино администрации Дергачевского муниципального района</t>
  </si>
  <si>
    <t>057</t>
  </si>
  <si>
    <t>Культура, кинематография</t>
  </si>
  <si>
    <t>08</t>
  </si>
  <si>
    <t>Муниципальная программа "Культура  Дергачевского района. "</t>
  </si>
  <si>
    <t>15 0 00 00000</t>
  </si>
  <si>
    <t>Подпрограмма "Библиотеки"</t>
  </si>
  <si>
    <t>15 2 00 00000</t>
  </si>
  <si>
    <t>Основное мероприятие "Библиотеки"</t>
  </si>
  <si>
    <t>15 2 01 00000</t>
  </si>
  <si>
    <t>15 2 01 Д4500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</si>
  <si>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</si>
  <si>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2 01 S2500</t>
  </si>
  <si>
    <t>Подпрограмма "Народное творчество и культурно-досуговая деятельность"</t>
  </si>
  <si>
    <t>15 3 00 00000</t>
  </si>
  <si>
    <t>Основное мероприятие "Народное творчество и культурно-досуговая деятельность"</t>
  </si>
  <si>
    <t>15 3 01 00000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</si>
  <si>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</si>
  <si>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</si>
  <si>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>15 3 01 Д4500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</si>
  <si>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</si>
  <si>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3 01 S2500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</si>
  <si>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</si>
  <si>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</si>
  <si>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</si>
  <si>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</si>
  <si>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Комплектование книжных фондов муниципальных общедоступных библиотек</t>
  </si>
  <si>
    <t>16 0 01 L5191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</si>
  <si>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</si>
  <si>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</si>
  <si>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Подпрограмма  "Обеспечение деятельности учреждений культуры и кино"</t>
  </si>
  <si>
    <t>15 7 00 00000</t>
  </si>
  <si>
    <t>Основное мероприятие "Обеспечение деятельности учреждений культуры и кино"</t>
  </si>
  <si>
    <t>15 7 01 00000</t>
  </si>
  <si>
    <t>Реализация основного мероприятия "Обеспечение деятельности учреждений культуры и кино "</t>
  </si>
  <si>
    <t>15 7 01 Д1000</t>
  </si>
  <si>
    <t>Итого</t>
  </si>
  <si>
    <t xml:space="preserve">   рублей</t>
  </si>
  <si>
    <t>Обеспечение дорожно-эксплуатационной техникой муниципальных районов</t>
  </si>
  <si>
    <t>Иные межбюджетные трансферты на финансирование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</si>
  <si>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>10 1 01 78750</t>
  </si>
  <si>
    <t>10 2 01 78750</t>
  </si>
  <si>
    <t>Укрепление материально-технической базы и оснащение музеев боевой славы в муниципальных образовательных организациях</t>
  </si>
  <si>
    <t xml:space="preserve">Отчет об исполнении бюджета Дергачевского муниципального района за 9 месяцев 2024 года
</t>
  </si>
  <si>
    <t xml:space="preserve">                   1. Доходы бюджета</t>
  </si>
  <si>
    <t>Годовые назначения на 2024 год</t>
  </si>
  <si>
    <t>Факт на 01.10.2024г.</t>
  </si>
  <si>
    <t>000.1.00.00.000.00.0000.000</t>
  </si>
  <si>
    <t>ДОХОДЫ</t>
  </si>
  <si>
    <t>000.1.01.00.000.00.0000.000</t>
  </si>
  <si>
    <t>000.1.01.02.000.00.0000.000</t>
  </si>
  <si>
    <t>000.1.03.00.000.00.0000.000</t>
  </si>
  <si>
    <t>000.1.03.02.000.00.0000.000</t>
  </si>
  <si>
    <t xml:space="preserve">Акцизы по подакцизным товарам (продукции), производимым на территории Российской Федерации </t>
  </si>
  <si>
    <t>000.1.05.00.000.00.0000.000</t>
  </si>
  <si>
    <t>000.1.05.02.000.00.0000.000</t>
  </si>
  <si>
    <t>000.1.05.03.000.00.0000.000</t>
  </si>
  <si>
    <t>000.1.05.04.000.00.0000.000</t>
  </si>
  <si>
    <t>000.1.06.00.000.00.0000.000</t>
  </si>
  <si>
    <t>000.1.06.04.000.00.0000.000</t>
  </si>
  <si>
    <t>000.1.08.00.000.00.0000.000</t>
  </si>
  <si>
    <t>000.1.08.03.000.00.0000.000</t>
  </si>
  <si>
    <t>Государственная пошлина по делам, рассматриваемым в судах</t>
  </si>
  <si>
    <t>000.1.11.00.000.00.0000.000</t>
  </si>
  <si>
    <t>000.1.11.05.000.00.0000.000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</si>
  <si>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</si>
  <si>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000.1.11.07.000.00.0000.000</t>
  </si>
  <si>
    <t>000.1.12.00.000.00.0000.000</t>
  </si>
  <si>
    <t>000.1.12.01.000.00.0000.000</t>
  </si>
  <si>
    <t>000.1.13.00.000.00.0000.000</t>
  </si>
  <si>
    <t>000.1.13.01.000.00.0000.000</t>
  </si>
  <si>
    <t>Доходы от оказания услуг и компенсации затрат государства</t>
  </si>
  <si>
    <t>000.1.14.00.000.00.0000.000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</si>
  <si>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</si>
  <si>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</si>
  <si>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000.1.14.06.000.00.0000.000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</si>
  <si>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</si>
  <si>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000.1.16.00.000.00.0000.000</t>
  </si>
  <si>
    <t>000.2.00.00.000.00.0000.000</t>
  </si>
  <si>
    <t>000.2.02.00.000.00.0000.000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</si>
  <si>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</si>
  <si>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000.2.02.10.000.00.0000.000</t>
  </si>
  <si>
    <t>Дотации бюджетам муниципальных районов</t>
  </si>
  <si>
    <t>000.2.02.20.000.00.0000.000</t>
  </si>
  <si>
    <t>Субсидии бюджетам субъектов Российской Федерации и муниципальных образований (межбюджетные субсидии)</t>
  </si>
  <si>
    <t>000.2.02.30.000.00.0000.000</t>
  </si>
  <si>
    <t xml:space="preserve">Субвенции бюджетам субъектов Российской Федерации и муниципальных образований </t>
  </si>
  <si>
    <t>000.2.02.40.000.00.0000.000</t>
  </si>
  <si>
    <t xml:space="preserve">Ведомственная структура расходов                                                                                                                                                             бюджета Дергачевского муниципального района за 9 месяцев 2024 год </t>
  </si>
  <si>
    <t>000 0113 0000000000 852</t>
  </si>
  <si>
    <t>000 0501 0000000000 244</t>
  </si>
  <si>
    <t>000 0502 0000000000 811</t>
  </si>
  <si>
    <t>000 0707 0000000000 340</t>
  </si>
  <si>
    <t xml:space="preserve"> 000 0709 0000000000 243 </t>
  </si>
  <si>
    <t>000 1102 0000000000 244</t>
  </si>
  <si>
    <t>000 0103 0000000000 853</t>
  </si>
  <si>
    <t>000 1102 0000000000 240</t>
  </si>
  <si>
    <t>000 1102 0000000000 200</t>
  </si>
  <si>
    <t>-</t>
  </si>
  <si>
    <t>Массовый спорт</t>
  </si>
  <si>
    <t>61 1 00 25300</t>
  </si>
  <si>
    <t>Уплата прочих налогов, сборов и иных платежей представительным органом власти</t>
  </si>
  <si>
    <t>61 2 00 79330</t>
  </si>
  <si>
    <t>Обеспечение мероприятий в области жилищного хозяйства</t>
  </si>
  <si>
    <t>Достижение показателей деятельности</t>
  </si>
  <si>
    <t>Уплата прочих налогов,сборов и иных платежей подведомственными учреждениями</t>
  </si>
  <si>
    <t>62 0 00 25300</t>
  </si>
  <si>
    <t>63 0 00 01200</t>
  </si>
  <si>
    <t>Оценка недвижимости,признание прав и регулирование отношений по государственной и муниципальной собственности</t>
  </si>
  <si>
    <t>50 4 00 79914</t>
  </si>
  <si>
    <t>Иные межбюджетные трансферты за счет средств выделяемых из резервного фонда Правительства Саратовской области, на проведение ремонтно восстановительных работ (текущего ремонта)  на безхозяйных гидротехнических сооружениях, пострадавших в период весеннего половодья, в целях предупреждения чрезвычайных ситуаций на территории соответствующих муниципальных образований</t>
  </si>
  <si>
    <t>Обеспечение дорожно-эксплуатационной техникой районов за счет средств местного бюджета</t>
  </si>
  <si>
    <t>22 0 04 S188D</t>
  </si>
  <si>
    <t>61 7 03 00000</t>
  </si>
  <si>
    <t>61 7 03 30200</t>
  </si>
  <si>
    <t>Обеспечения мероприятий в области содержания муниципального жилищного фонда</t>
  </si>
  <si>
    <t>Расходы на обеспечение мероприятий в области содержания муниципального жилищного фонда</t>
  </si>
  <si>
    <t>82 0 00 00000</t>
  </si>
  <si>
    <t>82 2 00 00000</t>
  </si>
  <si>
    <t>82 2 00 40201</t>
  </si>
  <si>
    <t>Расходы по исполнению отдельных обязательств</t>
  </si>
  <si>
    <t>Расходы учредителя в отношении муниципального казенного предприятия</t>
  </si>
  <si>
    <t>Предоставление субсидии на финансовое обеспечение в целях возмещения затрат в связи с производством, реализацией товаров, выполнением работ, оказанием услуг</t>
  </si>
  <si>
    <t>61 9 00 00000</t>
  </si>
  <si>
    <t>61 9 00 05100</t>
  </si>
  <si>
    <t>Обеспечение деятельности по благоустройству</t>
  </si>
  <si>
    <t>Прочие мероприятия по благоустройству</t>
  </si>
  <si>
    <t>Стипендии</t>
  </si>
  <si>
    <t>10 1 01 79905</t>
  </si>
  <si>
    <t>Иные межбюджетные трансферты за счет средств выделяемых из резервного фонда Правительства Саратовской области, на укрепление материально-технической базы образовательных организациях</t>
  </si>
  <si>
    <t>10 2 01 79190</t>
  </si>
  <si>
    <t>Поощрительные вылпаты водителям школьных автобусов муниципальных общеобразовательных организациях</t>
  </si>
  <si>
    <t>Расходы на присмотр и уход за детьми дошкольного возраста в муниципальных образовательных организациях,реализующих основную общеобразовательную программу дошкольного образования</t>
  </si>
  <si>
    <t>10 1 01 50500</t>
  </si>
  <si>
    <t>50 3 00 77160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</si>
  <si>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 нуждающихся в длительном лечении, которые по состоянию здоровья временно или постоянно не могут посещать образовательные организации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</si>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</sst>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\.mm\.yyyy"/>
    <numFmt numFmtId="165" formatCode="00"/>
    <numFmt numFmtId="166" formatCode="0000000"/>
    <numFmt numFmtId="167" formatCode="0.0"/>
    <numFmt numFmtId="168" formatCode="[$-419]General"/>
    <numFmt numFmtId="169" formatCode="#,##0.00;[Red]\-#,##0.00;0.00"/>
    <numFmt numFmtId="170" formatCode="#,##0.00_ ;[Red]\-#,##0.00\ "/>
  </numFmts>
  <fonts count="4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b/>
      <i/>
      <sz val="8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000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Calibri"/>
      <family val="2"/>
      <scheme val="minor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88">
    <xf numFmtId="0" fontId="0" fillId="0" borderId="0"/>
    <xf numFmtId="0" fontId="2" fillId="0" borderId="1"/>
    <xf numFmtId="0" fontId="2" fillId="0" borderId="2">
      <alignment horizontal="left" wrapText="1"/>
    </xf>
    <xf numFmtId="0" fontId="3" fillId="0" borderId="3">
      <alignment horizontal="left" wrapText="1"/>
    </xf>
    <xf numFmtId="0" fontId="3" fillId="0" borderId="1"/>
    <xf numFmtId="0" fontId="2" fillId="0" borderId="4">
      <alignment horizontal="left" wrapText="1" indent="1"/>
    </xf>
    <xf numFmtId="0" fontId="2" fillId="0" borderId="5">
      <alignment horizontal="left" wrapText="1"/>
    </xf>
    <xf numFmtId="0" fontId="2" fillId="0" borderId="5">
      <alignment horizontal="left" wrapText="1" indent="2"/>
    </xf>
    <xf numFmtId="0" fontId="4" fillId="0" borderId="6"/>
    <xf numFmtId="0" fontId="2" fillId="0" borderId="0">
      <alignment horizontal="center" wrapText="1"/>
    </xf>
    <xf numFmtId="49" fontId="2" fillId="0" borderId="1">
      <alignment horizontal="left"/>
    </xf>
    <xf numFmtId="49" fontId="2" fillId="0" borderId="7">
      <alignment horizontal="center" wrapText="1"/>
    </xf>
    <xf numFmtId="49" fontId="2" fillId="0" borderId="7">
      <alignment horizontal="center"/>
    </xf>
    <xf numFmtId="0" fontId="3" fillId="0" borderId="0">
      <alignment horizontal="center"/>
    </xf>
    <xf numFmtId="49" fontId="2" fillId="0" borderId="8">
      <alignment horizontal="center"/>
    </xf>
    <xf numFmtId="49" fontId="2" fillId="0" borderId="9">
      <alignment horizontal="center"/>
    </xf>
    <xf numFmtId="0" fontId="2" fillId="0" borderId="2">
      <alignment horizontal="left" wrapText="1" indent="1"/>
    </xf>
    <xf numFmtId="0" fontId="2" fillId="0" borderId="10">
      <alignment horizontal="left" wrapText="1"/>
    </xf>
    <xf numFmtId="0" fontId="2" fillId="0" borderId="10">
      <alignment horizontal="left" wrapText="1" indent="2"/>
    </xf>
    <xf numFmtId="0" fontId="4" fillId="0" borderId="11"/>
    <xf numFmtId="0" fontId="4" fillId="0" borderId="9"/>
    <xf numFmtId="0" fontId="3" fillId="0" borderId="12">
      <alignment horizontal="center" vertical="center" textRotation="90" wrapText="1"/>
    </xf>
    <xf numFmtId="0" fontId="3" fillId="0" borderId="6">
      <alignment horizontal="center" vertical="center" textRotation="90" wrapText="1"/>
    </xf>
    <xf numFmtId="0" fontId="2" fillId="0" borderId="0">
      <alignment vertical="center"/>
    </xf>
    <xf numFmtId="0" fontId="3" fillId="0" borderId="1">
      <alignment horizontal="center" vertical="center" textRotation="90" wrapText="1"/>
    </xf>
    <xf numFmtId="0" fontId="3" fillId="0" borderId="6">
      <alignment horizontal="center" vertical="center" textRotation="90"/>
    </xf>
    <xf numFmtId="0" fontId="3" fillId="0" borderId="1">
      <alignment horizontal="center" vertical="center" textRotation="90"/>
    </xf>
    <xf numFmtId="0" fontId="3" fillId="0" borderId="12">
      <alignment horizontal="center" vertical="center" textRotation="90"/>
    </xf>
    <xf numFmtId="0" fontId="4" fillId="0" borderId="1"/>
    <xf numFmtId="0" fontId="3" fillId="0" borderId="13">
      <alignment horizontal="center" vertical="center" textRotation="90"/>
    </xf>
    <xf numFmtId="0" fontId="5" fillId="0" borderId="1">
      <alignment wrapText="1"/>
    </xf>
    <xf numFmtId="0" fontId="5" fillId="0" borderId="6">
      <alignment wrapText="1"/>
    </xf>
    <xf numFmtId="0" fontId="2" fillId="0" borderId="13">
      <alignment horizontal="center" vertical="top" wrapText="1"/>
    </xf>
    <xf numFmtId="0" fontId="3" fillId="0" borderId="14"/>
    <xf numFmtId="49" fontId="6" fillId="0" borderId="15">
      <alignment horizontal="left" vertical="center" wrapText="1"/>
    </xf>
    <xf numFmtId="49" fontId="2" fillId="0" borderId="16">
      <alignment horizontal="left" vertical="center" wrapText="1" indent="2"/>
    </xf>
    <xf numFmtId="49" fontId="2" fillId="0" borderId="17">
      <alignment horizontal="left" vertical="center" wrapText="1" indent="3"/>
    </xf>
    <xf numFmtId="49" fontId="2" fillId="0" borderId="15">
      <alignment horizontal="left" vertical="center" wrapText="1" indent="3"/>
    </xf>
    <xf numFmtId="49" fontId="2" fillId="0" borderId="18">
      <alignment horizontal="left" vertical="center" wrapText="1" indent="3"/>
    </xf>
    <xf numFmtId="0" fontId="6" fillId="0" borderId="14">
      <alignment horizontal="left" vertical="center" wrapText="1"/>
    </xf>
    <xf numFmtId="49" fontId="2" fillId="0" borderId="6">
      <alignment horizontal="left" vertical="center" wrapText="1" indent="3"/>
    </xf>
    <xf numFmtId="49" fontId="2" fillId="0" borderId="0">
      <alignment horizontal="left" vertical="center" wrapText="1" indent="3"/>
    </xf>
    <xf numFmtId="49" fontId="2" fillId="0" borderId="1">
      <alignment horizontal="left" vertical="center" wrapText="1" indent="3"/>
    </xf>
    <xf numFmtId="0" fontId="6" fillId="0" borderId="19">
      <alignment horizontal="left" vertical="center" wrapText="1"/>
    </xf>
    <xf numFmtId="49" fontId="2" fillId="0" borderId="20">
      <alignment horizontal="left" vertical="center" wrapText="1" indent="2"/>
    </xf>
    <xf numFmtId="49" fontId="2" fillId="0" borderId="21">
      <alignment horizontal="left" vertical="center" wrapText="1" indent="3"/>
    </xf>
    <xf numFmtId="49" fontId="2" fillId="0" borderId="22">
      <alignment horizontal="left" vertical="center" wrapText="1" indent="3"/>
    </xf>
    <xf numFmtId="49" fontId="2" fillId="0" borderId="23">
      <alignment horizontal="left" vertical="center" wrapText="1" indent="3"/>
    </xf>
    <xf numFmtId="49" fontId="6" fillId="0" borderId="19">
      <alignment horizontal="left" vertical="center" wrapText="1"/>
    </xf>
    <xf numFmtId="49" fontId="3" fillId="0" borderId="24">
      <alignment horizontal="center"/>
    </xf>
    <xf numFmtId="49" fontId="3" fillId="0" borderId="25">
      <alignment horizontal="center" vertical="center" wrapText="1"/>
    </xf>
    <xf numFmtId="49" fontId="2" fillId="0" borderId="26">
      <alignment horizontal="center" vertical="center" wrapText="1"/>
    </xf>
    <xf numFmtId="49" fontId="2" fillId="0" borderId="7">
      <alignment horizontal="center" vertical="center" wrapText="1"/>
    </xf>
    <xf numFmtId="49" fontId="2" fillId="0" borderId="25">
      <alignment horizontal="center" vertical="center" wrapText="1"/>
    </xf>
    <xf numFmtId="49" fontId="2" fillId="0" borderId="27">
      <alignment horizontal="center" vertical="center" wrapText="1"/>
    </xf>
    <xf numFmtId="49" fontId="2" fillId="0" borderId="28">
      <alignment horizontal="center" vertical="center" wrapText="1"/>
    </xf>
    <xf numFmtId="49" fontId="2" fillId="0" borderId="0">
      <alignment horizontal="center" vertical="center" wrapText="1"/>
    </xf>
    <xf numFmtId="49" fontId="2" fillId="0" borderId="1">
      <alignment horizontal="center" vertical="center" wrapText="1"/>
    </xf>
    <xf numFmtId="49" fontId="2" fillId="0" borderId="11">
      <alignment horizontal="center" vertical="center" wrapText="1"/>
    </xf>
    <xf numFmtId="49" fontId="3" fillId="0" borderId="24">
      <alignment horizontal="center" vertical="center" wrapText="1"/>
    </xf>
    <xf numFmtId="49" fontId="2" fillId="0" borderId="29">
      <alignment horizontal="center" vertical="center" wrapText="1"/>
    </xf>
    <xf numFmtId="49" fontId="2" fillId="0" borderId="30">
      <alignment horizontal="center" vertical="center" wrapText="1"/>
    </xf>
    <xf numFmtId="0" fontId="3" fillId="0" borderId="7">
      <alignment horizontal="center" vertical="center"/>
    </xf>
    <xf numFmtId="0" fontId="2" fillId="0" borderId="26">
      <alignment horizontal="center" vertical="center"/>
    </xf>
    <xf numFmtId="0" fontId="2" fillId="0" borderId="7">
      <alignment horizontal="center" vertical="center"/>
    </xf>
    <xf numFmtId="0" fontId="2" fillId="0" borderId="25">
      <alignment horizontal="center" vertical="center"/>
    </xf>
    <xf numFmtId="0" fontId="2" fillId="0" borderId="27">
      <alignment horizontal="center" vertical="center"/>
    </xf>
    <xf numFmtId="0" fontId="3" fillId="0" borderId="24">
      <alignment horizontal="center" vertical="center"/>
    </xf>
    <xf numFmtId="49" fontId="3" fillId="0" borderId="25">
      <alignment horizontal="center" vertical="center"/>
    </xf>
    <xf numFmtId="49" fontId="2" fillId="0" borderId="30">
      <alignment horizontal="center" vertical="center"/>
    </xf>
    <xf numFmtId="49" fontId="2" fillId="0" borderId="7">
      <alignment horizontal="center" vertical="center"/>
    </xf>
    <xf numFmtId="49" fontId="2" fillId="0" borderId="25">
      <alignment horizontal="center" vertical="center"/>
    </xf>
    <xf numFmtId="49" fontId="2" fillId="0" borderId="27">
      <alignment horizontal="center" vertical="center"/>
    </xf>
    <xf numFmtId="49" fontId="2" fillId="0" borderId="13">
      <alignment horizontal="center" vertical="top" wrapText="1"/>
    </xf>
    <xf numFmtId="0" fontId="2" fillId="0" borderId="11"/>
    <xf numFmtId="4" fontId="2" fillId="0" borderId="31">
      <alignment horizontal="right"/>
    </xf>
    <xf numFmtId="4" fontId="2" fillId="0" borderId="28">
      <alignment horizontal="right"/>
    </xf>
    <xf numFmtId="4" fontId="2" fillId="0" borderId="0">
      <alignment horizontal="right" shrinkToFit="1"/>
    </xf>
    <xf numFmtId="4" fontId="2" fillId="0" borderId="1">
      <alignment horizontal="right"/>
    </xf>
    <xf numFmtId="4" fontId="2" fillId="0" borderId="0">
      <alignment horizontal="right"/>
    </xf>
    <xf numFmtId="4" fontId="2" fillId="0" borderId="11">
      <alignment horizontal="right"/>
    </xf>
    <xf numFmtId="0" fontId="2" fillId="0" borderId="32"/>
    <xf numFmtId="49" fontId="2" fillId="0" borderId="1">
      <alignment horizontal="center" wrapText="1"/>
    </xf>
    <xf numFmtId="0" fontId="2" fillId="0" borderId="6">
      <alignment horizontal="center"/>
    </xf>
    <xf numFmtId="0" fontId="7" fillId="0" borderId="1"/>
    <xf numFmtId="0" fontId="7" fillId="0" borderId="6"/>
    <xf numFmtId="0" fontId="2" fillId="0" borderId="1">
      <alignment horizontal="center"/>
    </xf>
    <xf numFmtId="49" fontId="2" fillId="0" borderId="6">
      <alignment horizontal="center"/>
    </xf>
    <xf numFmtId="49" fontId="2" fillId="0" borderId="0">
      <alignment horizontal="left"/>
    </xf>
    <xf numFmtId="0" fontId="2" fillId="0" borderId="11">
      <alignment horizontal="center" vertical="top"/>
    </xf>
    <xf numFmtId="4" fontId="2" fillId="0" borderId="33">
      <alignment horizontal="right"/>
    </xf>
    <xf numFmtId="0" fontId="2" fillId="0" borderId="34"/>
    <xf numFmtId="4" fontId="2" fillId="0" borderId="35">
      <alignment horizontal="right"/>
    </xf>
    <xf numFmtId="4" fontId="2" fillId="0" borderId="36">
      <alignment horizontal="right"/>
    </xf>
    <xf numFmtId="0" fontId="2" fillId="0" borderId="9"/>
    <xf numFmtId="4" fontId="2" fillId="0" borderId="9">
      <alignment horizontal="right"/>
    </xf>
    <xf numFmtId="0" fontId="2" fillId="0" borderId="37"/>
    <xf numFmtId="4" fontId="2" fillId="0" borderId="38">
      <alignment horizontal="right"/>
    </xf>
    <xf numFmtId="0" fontId="5" fillId="0" borderId="13">
      <alignment wrapText="1"/>
    </xf>
    <xf numFmtId="0" fontId="2" fillId="0" borderId="13">
      <alignment horizontal="center" vertical="top"/>
    </xf>
    <xf numFmtId="0" fontId="2" fillId="0" borderId="39"/>
    <xf numFmtId="0" fontId="8" fillId="0" borderId="40"/>
    <xf numFmtId="0" fontId="3" fillId="0" borderId="0"/>
    <xf numFmtId="0" fontId="9" fillId="0" borderId="0"/>
    <xf numFmtId="0" fontId="2" fillId="0" borderId="0">
      <alignment horizontal="left"/>
    </xf>
    <xf numFmtId="0" fontId="2" fillId="0" borderId="0"/>
    <xf numFmtId="0" fontId="8" fillId="0" borderId="0"/>
    <xf numFmtId="0" fontId="4" fillId="0" borderId="0"/>
    <xf numFmtId="49" fontId="2" fillId="0" borderId="13">
      <alignment horizontal="center" vertical="center" wrapText="1"/>
    </xf>
    <xf numFmtId="0" fontId="2" fillId="0" borderId="41">
      <alignment horizontal="left" wrapText="1"/>
    </xf>
    <xf numFmtId="0" fontId="2" fillId="0" borderId="5">
      <alignment horizontal="left" wrapText="1" indent="1"/>
    </xf>
    <xf numFmtId="0" fontId="2" fillId="0" borderId="39">
      <alignment horizontal="left" wrapText="1" indent="2"/>
    </xf>
    <xf numFmtId="0" fontId="10" fillId="0" borderId="0">
      <alignment horizontal="center" vertical="top"/>
    </xf>
    <xf numFmtId="0" fontId="2" fillId="0" borderId="6">
      <alignment horizontal="left"/>
    </xf>
    <xf numFmtId="49" fontId="2" fillId="0" borderId="24">
      <alignment horizontal="center" wrapText="1"/>
    </xf>
    <xf numFmtId="49" fontId="2" fillId="0" borderId="26">
      <alignment horizontal="center" wrapText="1"/>
    </xf>
    <xf numFmtId="49" fontId="2" fillId="0" borderId="25">
      <alignment horizontal="center"/>
    </xf>
    <xf numFmtId="0" fontId="2" fillId="0" borderId="28"/>
    <xf numFmtId="49" fontId="2" fillId="0" borderId="6"/>
    <xf numFmtId="49" fontId="2" fillId="0" borderId="0"/>
    <xf numFmtId="49" fontId="2" fillId="0" borderId="42">
      <alignment horizontal="center"/>
    </xf>
    <xf numFmtId="49" fontId="2" fillId="0" borderId="11">
      <alignment horizontal="center"/>
    </xf>
    <xf numFmtId="49" fontId="2" fillId="0" borderId="13">
      <alignment horizontal="center"/>
    </xf>
    <xf numFmtId="49" fontId="2" fillId="0" borderId="8">
      <alignment horizontal="center" vertical="center" wrapText="1"/>
    </xf>
    <xf numFmtId="49" fontId="2" fillId="0" borderId="31">
      <alignment horizontal="center" vertical="center" wrapText="1"/>
    </xf>
    <xf numFmtId="4" fontId="2" fillId="0" borderId="13">
      <alignment horizontal="right"/>
    </xf>
    <xf numFmtId="0" fontId="2" fillId="2" borderId="0"/>
    <xf numFmtId="0" fontId="11" fillId="0" borderId="0">
      <alignment horizontal="center" wrapText="1"/>
    </xf>
    <xf numFmtId="0" fontId="2" fillId="0" borderId="0">
      <alignment horizontal="center"/>
    </xf>
    <xf numFmtId="0" fontId="2" fillId="0" borderId="1">
      <alignment wrapText="1"/>
    </xf>
    <xf numFmtId="0" fontId="2" fillId="0" borderId="43">
      <alignment wrapText="1"/>
    </xf>
    <xf numFmtId="0" fontId="12" fillId="0" borderId="44"/>
    <xf numFmtId="49" fontId="13" fillId="0" borderId="45">
      <alignment horizontal="right"/>
    </xf>
    <xf numFmtId="0" fontId="2" fillId="0" borderId="45">
      <alignment horizontal="right"/>
    </xf>
    <xf numFmtId="0" fontId="12" fillId="0" borderId="1"/>
    <xf numFmtId="0" fontId="8" fillId="0" borderId="28"/>
    <xf numFmtId="0" fontId="2" fillId="0" borderId="31">
      <alignment horizontal="center"/>
    </xf>
    <xf numFmtId="49" fontId="4" fillId="0" borderId="46">
      <alignment horizontal="center"/>
    </xf>
    <xf numFmtId="164" fontId="2" fillId="0" borderId="3">
      <alignment horizontal="center"/>
    </xf>
    <xf numFmtId="0" fontId="2" fillId="0" borderId="47">
      <alignment horizontal="center"/>
    </xf>
    <xf numFmtId="49" fontId="2" fillId="0" borderId="48">
      <alignment horizontal="center"/>
    </xf>
    <xf numFmtId="49" fontId="2" fillId="0" borderId="3">
      <alignment horizontal="center"/>
    </xf>
    <xf numFmtId="0" fontId="2" fillId="0" borderId="3">
      <alignment horizontal="center"/>
    </xf>
    <xf numFmtId="49" fontId="2" fillId="0" borderId="49">
      <alignment horizontal="center"/>
    </xf>
    <xf numFmtId="0" fontId="12" fillId="0" borderId="0"/>
    <xf numFmtId="0" fontId="4" fillId="0" borderId="50"/>
    <xf numFmtId="0" fontId="4" fillId="0" borderId="40"/>
    <xf numFmtId="4" fontId="2" fillId="0" borderId="39">
      <alignment horizontal="right"/>
    </xf>
    <xf numFmtId="0" fontId="11" fillId="0" borderId="0">
      <alignment horizontal="left" wrapText="1"/>
    </xf>
    <xf numFmtId="49" fontId="4" fillId="0" borderId="0"/>
    <xf numFmtId="0" fontId="2" fillId="0" borderId="0">
      <alignment horizontal="right"/>
    </xf>
    <xf numFmtId="49" fontId="2" fillId="0" borderId="12">
      <alignment horizontal="center" vertical="center" wrapText="1"/>
    </xf>
    <xf numFmtId="0" fontId="2" fillId="0" borderId="51">
      <alignment horizontal="left" wrapText="1"/>
    </xf>
    <xf numFmtId="0" fontId="2" fillId="0" borderId="10">
      <alignment horizontal="left" wrapText="1" indent="1"/>
    </xf>
    <xf numFmtId="0" fontId="2" fillId="0" borderId="52">
      <alignment horizontal="left" wrapText="1" indent="2"/>
    </xf>
    <xf numFmtId="0" fontId="2" fillId="2" borderId="28"/>
    <xf numFmtId="49" fontId="2" fillId="0" borderId="0">
      <alignment horizontal="right"/>
    </xf>
    <xf numFmtId="4" fontId="2" fillId="0" borderId="53">
      <alignment horizontal="right"/>
    </xf>
    <xf numFmtId="49" fontId="2" fillId="0" borderId="34">
      <alignment horizontal="center"/>
    </xf>
    <xf numFmtId="49" fontId="2" fillId="0" borderId="50">
      <alignment horizontal="center"/>
    </xf>
    <xf numFmtId="49" fontId="2" fillId="0" borderId="0">
      <alignment horizontal="center"/>
    </xf>
    <xf numFmtId="0" fontId="2" fillId="0" borderId="0">
      <alignment horizontal="left" wrapText="1"/>
    </xf>
    <xf numFmtId="0" fontId="2" fillId="0" borderId="1">
      <alignment horizontal="left"/>
    </xf>
    <xf numFmtId="0" fontId="2" fillId="0" borderId="4">
      <alignment horizontal="left" wrapText="1"/>
    </xf>
    <xf numFmtId="0" fontId="2" fillId="0" borderId="43"/>
    <xf numFmtId="0" fontId="3" fillId="0" borderId="52">
      <alignment horizontal="left" wrapText="1"/>
    </xf>
    <xf numFmtId="49" fontId="2" fillId="0" borderId="0">
      <alignment horizontal="center" wrapText="1"/>
    </xf>
    <xf numFmtId="49" fontId="2" fillId="0" borderId="25">
      <alignment horizontal="center" wrapText="1"/>
    </xf>
    <xf numFmtId="0" fontId="2" fillId="0" borderId="54"/>
    <xf numFmtId="0" fontId="2" fillId="0" borderId="55">
      <alignment horizontal="center" wrapText="1"/>
    </xf>
    <xf numFmtId="0" fontId="4" fillId="0" borderId="28"/>
    <xf numFmtId="49" fontId="2" fillId="0" borderId="42">
      <alignment horizontal="center" wrapText="1"/>
    </xf>
    <xf numFmtId="49" fontId="2" fillId="0" borderId="56">
      <alignment horizontal="center" wrapText="1"/>
    </xf>
    <xf numFmtId="49" fontId="2" fillId="0" borderId="1"/>
    <xf numFmtId="4" fontId="2" fillId="0" borderId="8">
      <alignment horizontal="right"/>
    </xf>
    <xf numFmtId="4" fontId="2" fillId="0" borderId="42">
      <alignment horizontal="right"/>
    </xf>
    <xf numFmtId="4" fontId="2" fillId="0" borderId="57">
      <alignment horizontal="right"/>
    </xf>
    <xf numFmtId="49" fontId="2" fillId="0" borderId="39">
      <alignment horizontal="center"/>
    </xf>
    <xf numFmtId="4" fontId="2" fillId="0" borderId="58">
      <alignment horizontal="right"/>
    </xf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4" fillId="3" borderId="0"/>
    <xf numFmtId="0" fontId="8" fillId="0" borderId="0"/>
    <xf numFmtId="168" fontId="26" fillId="0" borderId="0" applyBorder="0" applyProtection="0"/>
    <xf numFmtId="0" fontId="33" fillId="0" borderId="0"/>
  </cellStyleXfs>
  <cellXfs count="302">
    <xf numFmtId="0" fontId="0" fillId="0" borderId="0" xfId="0"/>
    <xf numFmtId="0" fontId="0" fillId="0" borderId="0" xfId="0" applyProtection="1">
      <protection locked="0"/>
    </xf>
    <xf numFmtId="0" fontId="4" fillId="0" borderId="0" xfId="107" applyNumberFormat="1" applyProtection="1"/>
    <xf numFmtId="0" fontId="8" fillId="0" borderId="0" xfId="106" applyNumberFormat="1" applyProtection="1"/>
    <xf numFmtId="0" fontId="2" fillId="0" borderId="0" xfId="105" applyNumberFormat="1" applyProtection="1"/>
    <xf numFmtId="49" fontId="2" fillId="0" borderId="0" xfId="119" applyNumberFormat="1" applyProtection="1"/>
    <xf numFmtId="0" fontId="8" fillId="0" borderId="28" xfId="135" applyNumberFormat="1" applyProtection="1"/>
    <xf numFmtId="4" fontId="2" fillId="0" borderId="13" xfId="125" applyNumberFormat="1" applyProtection="1">
      <alignment horizontal="right"/>
    </xf>
    <xf numFmtId="49" fontId="2" fillId="0" borderId="0" xfId="160" applyNumberFormat="1" applyProtection="1">
      <alignment horizontal="center"/>
    </xf>
    <xf numFmtId="0" fontId="2" fillId="0" borderId="28" xfId="117" applyNumberFormat="1" applyProtection="1"/>
    <xf numFmtId="0" fontId="2" fillId="2" borderId="28" xfId="155" applyNumberFormat="1" applyProtection="1"/>
    <xf numFmtId="0" fontId="2" fillId="2" borderId="0" xfId="126" applyNumberFormat="1" applyProtection="1"/>
    <xf numFmtId="0" fontId="2" fillId="0" borderId="0" xfId="161" applyNumberFormat="1" applyProtection="1">
      <alignment horizontal="left" wrapText="1"/>
    </xf>
    <xf numFmtId="49" fontId="2" fillId="0" borderId="0" xfId="166" applyNumberFormat="1" applyProtection="1">
      <alignment horizontal="center" wrapText="1"/>
    </xf>
    <xf numFmtId="4" fontId="2" fillId="0" borderId="57" xfId="176" applyNumberFormat="1" applyProtection="1">
      <alignment horizontal="right"/>
    </xf>
    <xf numFmtId="49" fontId="2" fillId="0" borderId="39" xfId="177" applyNumberFormat="1" applyProtection="1">
      <alignment horizontal="center"/>
    </xf>
    <xf numFmtId="0" fontId="2" fillId="0" borderId="54" xfId="168" applyNumberFormat="1" applyProtection="1"/>
    <xf numFmtId="4" fontId="2" fillId="0" borderId="58" xfId="178" applyNumberFormat="1" applyProtection="1">
      <alignment horizontal="right"/>
    </xf>
    <xf numFmtId="0" fontId="4" fillId="0" borderId="28" xfId="170" applyNumberFormat="1" applyProtection="1"/>
    <xf numFmtId="49" fontId="2" fillId="0" borderId="9" xfId="15" applyNumberFormat="1" applyProtection="1">
      <alignment horizontal="center"/>
    </xf>
    <xf numFmtId="0" fontId="4" fillId="0" borderId="9" xfId="20" applyNumberFormat="1" applyProtection="1"/>
    <xf numFmtId="0" fontId="4" fillId="0" borderId="6" xfId="8" applyNumberFormat="1" applyProtection="1"/>
    <xf numFmtId="0" fontId="2" fillId="0" borderId="0" xfId="150">
      <alignment horizontal="right"/>
    </xf>
    <xf numFmtId="49" fontId="2" fillId="0" borderId="60" xfId="123" applyNumberFormat="1" applyBorder="1" applyProtection="1">
      <alignment horizontal="center" vertical="center" wrapText="1"/>
    </xf>
    <xf numFmtId="4" fontId="2" fillId="0" borderId="52" xfId="147" applyNumberFormat="1" applyBorder="1" applyProtection="1">
      <alignment horizontal="right"/>
    </xf>
    <xf numFmtId="49" fontId="2" fillId="0" borderId="59" xfId="108" applyBorder="1">
      <alignment horizontal="center" vertical="center" wrapText="1"/>
    </xf>
    <xf numFmtId="49" fontId="2" fillId="0" borderId="59" xfId="123" applyNumberFormat="1" applyBorder="1" applyProtection="1">
      <alignment horizontal="center" vertical="center" wrapText="1"/>
    </xf>
    <xf numFmtId="0" fontId="1" fillId="0" borderId="0" xfId="0" applyFont="1" applyBorder="1" applyProtection="1">
      <protection locked="0"/>
    </xf>
    <xf numFmtId="0" fontId="18" fillId="0" borderId="0" xfId="106" applyNumberFormat="1" applyFont="1" applyProtection="1"/>
    <xf numFmtId="49" fontId="2" fillId="0" borderId="53" xfId="108" applyBorder="1">
      <alignment horizontal="center" vertical="center" wrapText="1"/>
    </xf>
    <xf numFmtId="4" fontId="2" fillId="0" borderId="64" xfId="176" applyNumberFormat="1" applyBorder="1" applyProtection="1">
      <alignment horizontal="right"/>
    </xf>
    <xf numFmtId="49" fontId="16" fillId="0" borderId="59" xfId="108" applyFont="1" applyBorder="1" applyProtection="1">
      <alignment horizontal="center" vertical="center" wrapText="1"/>
      <protection locked="0"/>
    </xf>
    <xf numFmtId="49" fontId="2" fillId="0" borderId="59" xfId="108" applyNumberFormat="1" applyBorder="1" applyProtection="1">
      <alignment horizontal="center" vertical="center" wrapText="1"/>
    </xf>
    <xf numFmtId="49" fontId="16" fillId="0" borderId="59" xfId="108" applyFont="1" applyBorder="1" applyProtection="1">
      <alignment horizontal="center" vertical="center" wrapText="1"/>
    </xf>
    <xf numFmtId="0" fontId="19" fillId="0" borderId="63" xfId="163" applyNumberFormat="1" applyFont="1" applyBorder="1" applyProtection="1">
      <alignment horizontal="left" wrapText="1"/>
    </xf>
    <xf numFmtId="49" fontId="19" fillId="0" borderId="59" xfId="171" applyNumberFormat="1" applyFont="1" applyBorder="1" applyProtection="1">
      <alignment horizontal="center" wrapText="1"/>
    </xf>
    <xf numFmtId="4" fontId="19" fillId="0" borderId="59" xfId="174" applyNumberFormat="1" applyFont="1" applyBorder="1" applyProtection="1">
      <alignment horizontal="right"/>
    </xf>
    <xf numFmtId="4" fontId="19" fillId="0" borderId="59" xfId="176" applyNumberFormat="1" applyFont="1" applyBorder="1" applyProtection="1">
      <alignment horizontal="right"/>
    </xf>
    <xf numFmtId="0" fontId="19" fillId="0" borderId="59" xfId="2" applyNumberFormat="1" applyFont="1" applyBorder="1" applyProtection="1">
      <alignment horizontal="left" wrapText="1"/>
    </xf>
    <xf numFmtId="49" fontId="19" fillId="0" borderId="59" xfId="114" applyNumberFormat="1" applyFont="1" applyBorder="1" applyProtection="1">
      <alignment horizontal="center" wrapText="1"/>
    </xf>
    <xf numFmtId="0" fontId="19" fillId="0" borderId="5" xfId="110" applyNumberFormat="1" applyFont="1" applyProtection="1">
      <alignment horizontal="left" wrapText="1" indent="1"/>
    </xf>
    <xf numFmtId="49" fontId="19" fillId="0" borderId="8" xfId="122" applyNumberFormat="1" applyFont="1" applyBorder="1" applyProtection="1">
      <alignment horizontal="center"/>
    </xf>
    <xf numFmtId="49" fontId="19" fillId="0" borderId="57" xfId="177" applyNumberFormat="1" applyFont="1" applyBorder="1" applyProtection="1">
      <alignment horizontal="center"/>
    </xf>
    <xf numFmtId="0" fontId="19" fillId="0" borderId="61" xfId="153" applyNumberFormat="1" applyFont="1" applyBorder="1" applyProtection="1">
      <alignment horizontal="left" wrapText="1" indent="1"/>
    </xf>
    <xf numFmtId="49" fontId="19" fillId="0" borderId="7" xfId="167" applyNumberFormat="1" applyFont="1" applyBorder="1" applyProtection="1">
      <alignment horizontal="center" wrapText="1"/>
    </xf>
    <xf numFmtId="0" fontId="19" fillId="0" borderId="39" xfId="111" applyNumberFormat="1" applyFont="1" applyProtection="1">
      <alignment horizontal="left" wrapText="1" indent="2"/>
    </xf>
    <xf numFmtId="49" fontId="19" fillId="0" borderId="13" xfId="122" applyNumberFormat="1" applyFont="1" applyProtection="1">
      <alignment horizontal="center"/>
    </xf>
    <xf numFmtId="4" fontId="19" fillId="0" borderId="13" xfId="125" applyNumberFormat="1" applyFont="1" applyProtection="1">
      <alignment horizontal="right"/>
    </xf>
    <xf numFmtId="4" fontId="19" fillId="0" borderId="39" xfId="147" applyNumberFormat="1" applyFont="1" applyProtection="1">
      <alignment horizontal="right"/>
    </xf>
    <xf numFmtId="49" fontId="19" fillId="0" borderId="25" xfId="116" applyNumberFormat="1" applyFont="1" applyProtection="1">
      <alignment horizontal="center"/>
    </xf>
    <xf numFmtId="0" fontId="19" fillId="0" borderId="43" xfId="164" applyNumberFormat="1" applyFont="1" applyProtection="1"/>
    <xf numFmtId="0" fontId="19" fillId="0" borderId="54" xfId="168" applyNumberFormat="1" applyFont="1" applyProtection="1"/>
    <xf numFmtId="0" fontId="19" fillId="0" borderId="52" xfId="165" applyNumberFormat="1" applyFont="1" applyProtection="1">
      <alignment horizontal="left" wrapText="1"/>
    </xf>
    <xf numFmtId="49" fontId="19" fillId="0" borderId="56" xfId="172" applyNumberFormat="1" applyFont="1" applyProtection="1">
      <alignment horizontal="center" wrapText="1"/>
    </xf>
    <xf numFmtId="4" fontId="19" fillId="0" borderId="42" xfId="175" applyNumberFormat="1" applyFont="1" applyProtection="1">
      <alignment horizontal="right"/>
    </xf>
    <xf numFmtId="4" fontId="19" fillId="0" borderId="58" xfId="178" applyNumberFormat="1" applyFont="1" applyProtection="1">
      <alignment horizontal="right"/>
    </xf>
    <xf numFmtId="0" fontId="19" fillId="0" borderId="3" xfId="3" applyNumberFormat="1" applyFont="1" applyProtection="1">
      <alignment horizontal="left" wrapText="1"/>
    </xf>
    <xf numFmtId="0" fontId="19" fillId="0" borderId="55" xfId="169" applyNumberFormat="1" applyFont="1" applyProtection="1">
      <alignment horizontal="center" wrapText="1"/>
    </xf>
    <xf numFmtId="0" fontId="3" fillId="0" borderId="0" xfId="4" applyNumberFormat="1" applyBorder="1" applyProtection="1"/>
    <xf numFmtId="0" fontId="2" fillId="0" borderId="0" xfId="1" applyNumberFormat="1" applyBorder="1" applyProtection="1"/>
    <xf numFmtId="49" fontId="2" fillId="0" borderId="0" xfId="173" applyNumberFormat="1" applyBorder="1" applyProtection="1"/>
    <xf numFmtId="49" fontId="19" fillId="0" borderId="59" xfId="108" applyFont="1" applyBorder="1">
      <alignment horizontal="center" vertical="center" wrapText="1"/>
    </xf>
    <xf numFmtId="49" fontId="19" fillId="0" borderId="59" xfId="108" applyNumberFormat="1" applyFont="1" applyBorder="1" applyProtection="1">
      <alignment horizontal="center" vertical="center" wrapText="1"/>
    </xf>
    <xf numFmtId="49" fontId="19" fillId="0" borderId="59" xfId="123" applyNumberFormat="1" applyFont="1" applyBorder="1" applyProtection="1">
      <alignment horizontal="center" vertical="center" wrapText="1"/>
    </xf>
    <xf numFmtId="0" fontId="19" fillId="0" borderId="59" xfId="163" applyNumberFormat="1" applyFont="1" applyBorder="1" applyProtection="1">
      <alignment horizontal="left" wrapText="1"/>
    </xf>
    <xf numFmtId="49" fontId="19" fillId="0" borderId="59" xfId="120" applyNumberFormat="1" applyFont="1" applyBorder="1" applyProtection="1">
      <alignment horizontal="center"/>
    </xf>
    <xf numFmtId="4" fontId="19" fillId="0" borderId="59" xfId="125" applyNumberFormat="1" applyFont="1" applyBorder="1" applyProtection="1">
      <alignment horizontal="right"/>
    </xf>
    <xf numFmtId="0" fontId="19" fillId="0" borderId="45" xfId="6" applyNumberFormat="1" applyFont="1" applyBorder="1" applyProtection="1">
      <alignment horizontal="left" wrapText="1"/>
    </xf>
    <xf numFmtId="49" fontId="19" fillId="0" borderId="32" xfId="121" applyNumberFormat="1" applyFont="1" applyBorder="1" applyProtection="1">
      <alignment horizontal="center"/>
    </xf>
    <xf numFmtId="0" fontId="16" fillId="0" borderId="32" xfId="19" applyNumberFormat="1" applyFont="1" applyBorder="1" applyProtection="1"/>
    <xf numFmtId="0" fontId="19" fillId="0" borderId="4" xfId="5" applyNumberFormat="1" applyFont="1" applyProtection="1">
      <alignment horizontal="left" wrapText="1" indent="1"/>
    </xf>
    <xf numFmtId="49" fontId="19" fillId="0" borderId="8" xfId="14" applyNumberFormat="1" applyFont="1" applyProtection="1">
      <alignment horizontal="center"/>
    </xf>
    <xf numFmtId="4" fontId="19" fillId="0" borderId="8" xfId="174" applyNumberFormat="1" applyFont="1" applyProtection="1">
      <alignment horizontal="right"/>
    </xf>
    <xf numFmtId="0" fontId="19" fillId="0" borderId="5" xfId="7" applyNumberFormat="1" applyFont="1" applyProtection="1">
      <alignment horizontal="left" wrapText="1" indent="2"/>
    </xf>
    <xf numFmtId="49" fontId="19" fillId="0" borderId="11" xfId="121" applyNumberFormat="1" applyFont="1" applyProtection="1">
      <alignment horizontal="center"/>
    </xf>
    <xf numFmtId="0" fontId="0" fillId="4" borderId="0" xfId="0" applyFill="1"/>
    <xf numFmtId="167" fontId="15" fillId="4" borderId="0" xfId="0" applyNumberFormat="1" applyFont="1" applyFill="1"/>
    <xf numFmtId="0" fontId="15" fillId="4" borderId="0" xfId="0" applyFont="1" applyFill="1"/>
    <xf numFmtId="167" fontId="0" fillId="4" borderId="0" xfId="0" applyNumberFormat="1" applyFill="1"/>
    <xf numFmtId="0" fontId="23" fillId="4" borderId="0" xfId="0" applyFont="1" applyFill="1"/>
    <xf numFmtId="167" fontId="24" fillId="4" borderId="0" xfId="0" applyNumberFormat="1" applyFont="1" applyFill="1"/>
    <xf numFmtId="0" fontId="24" fillId="4" borderId="0" xfId="0" applyFont="1" applyFill="1"/>
    <xf numFmtId="0" fontId="25" fillId="4" borderId="0" xfId="0" applyFont="1" applyFill="1"/>
    <xf numFmtId="0" fontId="28" fillId="4" borderId="0" xfId="0" applyFont="1" applyFill="1"/>
    <xf numFmtId="0" fontId="14" fillId="4" borderId="0" xfId="0" applyFont="1" applyFill="1"/>
    <xf numFmtId="0" fontId="29" fillId="0" borderId="65" xfId="0" applyFont="1" applyBorder="1" applyAlignment="1">
      <alignment horizontal="center" vertical="top"/>
    </xf>
    <xf numFmtId="49" fontId="29" fillId="0" borderId="65" xfId="0" applyNumberFormat="1" applyFont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 wrapText="1"/>
    </xf>
    <xf numFmtId="1" fontId="29" fillId="0" borderId="66" xfId="0" applyNumberFormat="1" applyFont="1" applyBorder="1" applyAlignment="1">
      <alignment horizontal="center" vertical="center"/>
    </xf>
    <xf numFmtId="1" fontId="29" fillId="0" borderId="59" xfId="0" applyNumberFormat="1" applyFont="1" applyBorder="1" applyAlignment="1">
      <alignment horizontal="center" vertical="center"/>
    </xf>
    <xf numFmtId="0" fontId="30" fillId="4" borderId="59" xfId="0" applyFont="1" applyFill="1" applyBorder="1" applyAlignment="1">
      <alignment horizontal="center" vertical="top" wrapText="1"/>
    </xf>
    <xf numFmtId="0" fontId="30" fillId="4" borderId="59" xfId="0" applyFont="1" applyFill="1" applyBorder="1" applyAlignment="1">
      <alignment horizontal="justify"/>
    </xf>
    <xf numFmtId="0" fontId="31" fillId="4" borderId="59" xfId="0" applyFont="1" applyFill="1" applyBorder="1" applyAlignment="1">
      <alignment horizontal="justify"/>
    </xf>
    <xf numFmtId="0" fontId="29" fillId="4" borderId="59" xfId="0" applyFont="1" applyFill="1" applyBorder="1" applyAlignment="1">
      <alignment horizontal="justify"/>
    </xf>
    <xf numFmtId="0" fontId="32" fillId="4" borderId="59" xfId="0" applyFont="1" applyFill="1" applyBorder="1" applyAlignment="1">
      <alignment horizontal="justify"/>
    </xf>
    <xf numFmtId="0" fontId="29" fillId="4" borderId="65" xfId="0" applyFont="1" applyFill="1" applyBorder="1" applyAlignment="1">
      <alignment horizontal="justify"/>
    </xf>
    <xf numFmtId="0" fontId="29" fillId="4" borderId="68" xfId="0" applyFont="1" applyFill="1" applyBorder="1" applyAlignment="1">
      <alignment horizontal="justify"/>
    </xf>
    <xf numFmtId="0" fontId="29" fillId="4" borderId="59" xfId="0" applyFont="1" applyFill="1" applyBorder="1" applyAlignment="1">
      <alignment horizontal="justify" wrapText="1"/>
    </xf>
    <xf numFmtId="0" fontId="31" fillId="4" borderId="68" xfId="0" applyFont="1" applyFill="1" applyBorder="1" applyAlignment="1">
      <alignment horizontal="justify"/>
    </xf>
    <xf numFmtId="0" fontId="31" fillId="4" borderId="59" xfId="0" applyFont="1" applyFill="1" applyBorder="1" applyAlignment="1">
      <alignment wrapText="1"/>
    </xf>
    <xf numFmtId="0" fontId="29" fillId="4" borderId="59" xfId="0" applyFont="1" applyFill="1" applyBorder="1" applyAlignment="1">
      <alignment wrapText="1"/>
    </xf>
    <xf numFmtId="0" fontId="29" fillId="4" borderId="0" xfId="0" applyFont="1" applyFill="1" applyAlignment="1">
      <alignment wrapText="1"/>
    </xf>
    <xf numFmtId="0" fontId="29" fillId="4" borderId="69" xfId="0" applyFont="1" applyFill="1" applyBorder="1" applyAlignment="1">
      <alignment wrapText="1"/>
    </xf>
    <xf numFmtId="0" fontId="29" fillId="4" borderId="65" xfId="0" applyFont="1" applyFill="1" applyBorder="1" applyAlignment="1">
      <alignment horizontal="justify" vertical="center"/>
    </xf>
    <xf numFmtId="0" fontId="32" fillId="4" borderId="65" xfId="0" applyFont="1" applyFill="1" applyBorder="1" applyAlignment="1">
      <alignment horizontal="justify"/>
    </xf>
    <xf numFmtId="0" fontId="17" fillId="4" borderId="65" xfId="0" applyFont="1" applyFill="1" applyBorder="1" applyAlignment="1">
      <alignment horizontal="justify" vertical="center"/>
    </xf>
    <xf numFmtId="0" fontId="31" fillId="4" borderId="65" xfId="0" applyFont="1" applyFill="1" applyBorder="1" applyAlignment="1">
      <alignment horizontal="justify"/>
    </xf>
    <xf numFmtId="0" fontId="31" fillId="4" borderId="65" xfId="0" applyFont="1" applyFill="1" applyBorder="1" applyAlignment="1">
      <alignment wrapText="1"/>
    </xf>
    <xf numFmtId="0" fontId="16" fillId="4" borderId="65" xfId="0" applyFont="1" applyFill="1" applyBorder="1" applyAlignment="1">
      <alignment horizontal="justify"/>
    </xf>
    <xf numFmtId="0" fontId="33" fillId="4" borderId="65" xfId="0" applyFont="1" applyFill="1" applyBorder="1" applyAlignment="1">
      <alignment horizontal="justify"/>
    </xf>
    <xf numFmtId="0" fontId="32" fillId="4" borderId="59" xfId="0" applyFont="1" applyFill="1" applyBorder="1"/>
    <xf numFmtId="0" fontId="33" fillId="4" borderId="59" xfId="0" applyFont="1" applyFill="1" applyBorder="1" applyAlignment="1">
      <alignment vertical="center" wrapText="1"/>
    </xf>
    <xf numFmtId="0" fontId="32" fillId="4" borderId="59" xfId="0" applyFont="1" applyFill="1" applyBorder="1" applyAlignment="1">
      <alignment horizontal="center" vertical="top" wrapText="1"/>
    </xf>
    <xf numFmtId="0" fontId="29" fillId="4" borderId="59" xfId="0" applyFont="1" applyFill="1" applyBorder="1" applyAlignment="1">
      <alignment vertical="top" wrapText="1"/>
    </xf>
    <xf numFmtId="168" fontId="16" fillId="4" borderId="8" xfId="186" applyFont="1" applyFill="1" applyBorder="1" applyAlignment="1">
      <alignment horizontal="justify"/>
    </xf>
    <xf numFmtId="168" fontId="17" fillId="4" borderId="13" xfId="186" applyFont="1" applyFill="1" applyBorder="1" applyAlignment="1">
      <alignment horizontal="justify"/>
    </xf>
    <xf numFmtId="168" fontId="17" fillId="4" borderId="13" xfId="186" applyFont="1" applyFill="1" applyBorder="1" applyAlignment="1">
      <alignment vertical="center" wrapText="1"/>
    </xf>
    <xf numFmtId="0" fontId="29" fillId="4" borderId="59" xfId="0" applyFont="1" applyFill="1" applyBorder="1" applyAlignment="1">
      <alignment horizontal="justify" vertical="center"/>
    </xf>
    <xf numFmtId="0" fontId="29" fillId="4" borderId="0" xfId="0" applyFont="1" applyFill="1" applyAlignment="1">
      <alignment horizontal="justify"/>
    </xf>
    <xf numFmtId="0" fontId="17" fillId="4" borderId="65" xfId="0" applyFont="1" applyFill="1" applyBorder="1" applyAlignment="1">
      <alignment horizontal="justify"/>
    </xf>
    <xf numFmtId="0" fontId="17" fillId="4" borderId="59" xfId="0" applyFont="1" applyFill="1" applyBorder="1" applyAlignment="1">
      <alignment horizontal="justify" vertical="center"/>
    </xf>
    <xf numFmtId="0" fontId="33" fillId="4" borderId="59" xfId="0" applyFont="1" applyFill="1" applyBorder="1" applyAlignment="1">
      <alignment horizontal="justify"/>
    </xf>
    <xf numFmtId="0" fontId="29" fillId="0" borderId="65" xfId="0" applyNumberFormat="1" applyFont="1" applyBorder="1" applyAlignment="1">
      <alignment horizontal="center" vertical="center" wrapText="1"/>
    </xf>
    <xf numFmtId="2" fontId="30" fillId="4" borderId="59" xfId="0" applyNumberFormat="1" applyFont="1" applyFill="1" applyBorder="1" applyAlignment="1">
      <alignment horizontal="center" vertical="top" wrapText="1"/>
    </xf>
    <xf numFmtId="0" fontId="30" fillId="4" borderId="59" xfId="0" applyNumberFormat="1" applyFont="1" applyFill="1" applyBorder="1" applyAlignment="1">
      <alignment horizontal="right" wrapText="1"/>
    </xf>
    <xf numFmtId="2" fontId="30" fillId="4" borderId="59" xfId="0" applyNumberFormat="1" applyFont="1" applyFill="1" applyBorder="1" applyAlignment="1">
      <alignment horizontal="right" wrapText="1"/>
    </xf>
    <xf numFmtId="2" fontId="30" fillId="4" borderId="59" xfId="0" applyNumberFormat="1" applyFont="1" applyFill="1" applyBorder="1" applyAlignment="1">
      <alignment horizontal="center" wrapText="1"/>
    </xf>
    <xf numFmtId="0" fontId="30" fillId="4" borderId="59" xfId="0" applyNumberFormat="1" applyFont="1" applyFill="1" applyBorder="1" applyAlignment="1">
      <alignment horizontal="center" wrapText="1"/>
    </xf>
    <xf numFmtId="2" fontId="30" fillId="4" borderId="59" xfId="0" applyNumberFormat="1" applyFont="1" applyFill="1" applyBorder="1" applyAlignment="1">
      <alignment horizontal="right"/>
    </xf>
    <xf numFmtId="2" fontId="30" fillId="4" borderId="59" xfId="0" applyNumberFormat="1" applyFont="1" applyFill="1" applyBorder="1" applyAlignment="1">
      <alignment horizontal="center"/>
    </xf>
    <xf numFmtId="2" fontId="31" fillId="4" borderId="59" xfId="0" applyNumberFormat="1" applyFont="1" applyFill="1" applyBorder="1" applyAlignment="1">
      <alignment horizontal="center"/>
    </xf>
    <xf numFmtId="0" fontId="31" fillId="4" borderId="59" xfId="0" applyNumberFormat="1" applyFont="1" applyFill="1" applyBorder="1" applyAlignment="1">
      <alignment horizontal="right" wrapText="1"/>
    </xf>
    <xf numFmtId="2" fontId="31" fillId="4" borderId="59" xfId="0" applyNumberFormat="1" applyFont="1" applyFill="1" applyBorder="1" applyAlignment="1">
      <alignment horizontal="right" wrapText="1"/>
    </xf>
    <xf numFmtId="2" fontId="31" fillId="4" borderId="59" xfId="0" applyNumberFormat="1" applyFont="1" applyFill="1" applyBorder="1" applyAlignment="1">
      <alignment horizontal="center" wrapText="1"/>
    </xf>
    <xf numFmtId="0" fontId="31" fillId="4" borderId="59" xfId="0" applyNumberFormat="1" applyFont="1" applyFill="1" applyBorder="1" applyAlignment="1">
      <alignment horizontal="center" wrapText="1"/>
    </xf>
    <xf numFmtId="2" fontId="31" fillId="4" borderId="59" xfId="0" applyNumberFormat="1" applyFont="1" applyFill="1" applyBorder="1" applyAlignment="1">
      <alignment horizontal="right"/>
    </xf>
    <xf numFmtId="2" fontId="29" fillId="4" borderId="59" xfId="0" applyNumberFormat="1" applyFont="1" applyFill="1" applyBorder="1" applyAlignment="1">
      <alignment horizontal="center"/>
    </xf>
    <xf numFmtId="0" fontId="29" fillId="4" borderId="59" xfId="0" applyNumberFormat="1" applyFont="1" applyFill="1" applyBorder="1" applyAlignment="1">
      <alignment horizontal="right" wrapText="1"/>
    </xf>
    <xf numFmtId="2" fontId="29" fillId="4" borderId="59" xfId="0" applyNumberFormat="1" applyFont="1" applyFill="1" applyBorder="1" applyAlignment="1">
      <alignment horizontal="right" wrapText="1"/>
    </xf>
    <xf numFmtId="2" fontId="29" fillId="4" borderId="59" xfId="0" applyNumberFormat="1" applyFont="1" applyFill="1" applyBorder="1" applyAlignment="1">
      <alignment horizontal="center" wrapText="1"/>
    </xf>
    <xf numFmtId="0" fontId="29" fillId="4" borderId="59" xfId="0" applyNumberFormat="1" applyFont="1" applyFill="1" applyBorder="1" applyAlignment="1">
      <alignment horizontal="center" wrapText="1"/>
    </xf>
    <xf numFmtId="2" fontId="29" fillId="4" borderId="59" xfId="0" applyNumberFormat="1" applyFont="1" applyFill="1" applyBorder="1" applyAlignment="1">
      <alignment horizontal="right"/>
    </xf>
    <xf numFmtId="2" fontId="32" fillId="4" borderId="59" xfId="0" applyNumberFormat="1" applyFont="1" applyFill="1" applyBorder="1" applyAlignment="1">
      <alignment horizontal="center"/>
    </xf>
    <xf numFmtId="0" fontId="32" fillId="4" borderId="59" xfId="0" applyNumberFormat="1" applyFont="1" applyFill="1" applyBorder="1" applyAlignment="1">
      <alignment horizontal="right" wrapText="1"/>
    </xf>
    <xf numFmtId="2" fontId="32" fillId="4" borderId="59" xfId="0" applyNumberFormat="1" applyFont="1" applyFill="1" applyBorder="1" applyAlignment="1">
      <alignment horizontal="right" wrapText="1"/>
    </xf>
    <xf numFmtId="2" fontId="32" fillId="4" borderId="59" xfId="0" applyNumberFormat="1" applyFont="1" applyFill="1" applyBorder="1" applyAlignment="1">
      <alignment horizontal="center" wrapText="1"/>
    </xf>
    <xf numFmtId="0" fontId="32" fillId="4" borderId="59" xfId="0" applyNumberFormat="1" applyFont="1" applyFill="1" applyBorder="1" applyAlignment="1">
      <alignment horizontal="center" wrapText="1"/>
    </xf>
    <xf numFmtId="2" fontId="32" fillId="4" borderId="59" xfId="0" applyNumberFormat="1" applyFont="1" applyFill="1" applyBorder="1" applyAlignment="1">
      <alignment horizontal="right"/>
    </xf>
    <xf numFmtId="0" fontId="29" fillId="4" borderId="65" xfId="0" applyNumberFormat="1" applyFont="1" applyFill="1" applyBorder="1" applyAlignment="1">
      <alignment horizontal="center" wrapText="1"/>
    </xf>
    <xf numFmtId="2" fontId="17" fillId="4" borderId="59" xfId="0" applyNumberFormat="1" applyFont="1" applyFill="1" applyBorder="1" applyAlignment="1">
      <alignment horizontal="center"/>
    </xf>
    <xf numFmtId="0" fontId="17" fillId="4" borderId="67" xfId="0" applyNumberFormat="1" applyFont="1" applyFill="1" applyBorder="1" applyAlignment="1">
      <alignment horizontal="right" wrapText="1"/>
    </xf>
    <xf numFmtId="2" fontId="17" fillId="4" borderId="67" xfId="0" applyNumberFormat="1" applyFont="1" applyFill="1" applyBorder="1" applyAlignment="1">
      <alignment horizontal="right" wrapText="1"/>
    </xf>
    <xf numFmtId="2" fontId="29" fillId="4" borderId="59" xfId="0" applyNumberFormat="1" applyFont="1" applyFill="1" applyBorder="1"/>
    <xf numFmtId="2" fontId="29" fillId="4" borderId="68" xfId="0" applyNumberFormat="1" applyFont="1" applyFill="1" applyBorder="1" applyAlignment="1">
      <alignment horizontal="center"/>
    </xf>
    <xf numFmtId="2" fontId="29" fillId="4" borderId="68" xfId="0" applyNumberFormat="1" applyFont="1" applyFill="1" applyBorder="1" applyAlignment="1">
      <alignment horizontal="center" wrapText="1"/>
    </xf>
    <xf numFmtId="0" fontId="29" fillId="4" borderId="68" xfId="0" applyNumberFormat="1" applyFont="1" applyFill="1" applyBorder="1" applyAlignment="1">
      <alignment horizontal="center" wrapText="1"/>
    </xf>
    <xf numFmtId="2" fontId="17" fillId="4" borderId="59" xfId="0" applyNumberFormat="1" applyFont="1" applyFill="1" applyBorder="1" applyAlignment="1">
      <alignment horizontal="center" wrapText="1"/>
    </xf>
    <xf numFmtId="2" fontId="29" fillId="4" borderId="65" xfId="0" applyNumberFormat="1" applyFont="1" applyFill="1" applyBorder="1" applyAlignment="1">
      <alignment horizontal="right" wrapText="1"/>
    </xf>
    <xf numFmtId="2" fontId="32" fillId="4" borderId="65" xfId="0" applyNumberFormat="1" applyFont="1" applyFill="1" applyBorder="1" applyAlignment="1">
      <alignment horizontal="center"/>
    </xf>
    <xf numFmtId="0" fontId="32" fillId="4" borderId="65" xfId="0" applyNumberFormat="1" applyFont="1" applyFill="1" applyBorder="1" applyAlignment="1">
      <alignment horizontal="right" wrapText="1"/>
    </xf>
    <xf numFmtId="2" fontId="29" fillId="4" borderId="65" xfId="0" applyNumberFormat="1" applyFont="1" applyFill="1" applyBorder="1" applyAlignment="1">
      <alignment horizontal="center" wrapText="1"/>
    </xf>
    <xf numFmtId="0" fontId="17" fillId="4" borderId="65" xfId="0" applyNumberFormat="1" applyFont="1" applyFill="1" applyBorder="1" applyAlignment="1">
      <alignment horizontal="center" wrapText="1"/>
    </xf>
    <xf numFmtId="2" fontId="32" fillId="4" borderId="65" xfId="0" applyNumberFormat="1" applyFont="1" applyFill="1" applyBorder="1" applyAlignment="1">
      <alignment horizontal="right" wrapText="1"/>
    </xf>
    <xf numFmtId="2" fontId="32" fillId="4" borderId="65" xfId="0" applyNumberFormat="1" applyFont="1" applyFill="1" applyBorder="1" applyAlignment="1">
      <alignment horizontal="center" wrapText="1"/>
    </xf>
    <xf numFmtId="0" fontId="32" fillId="4" borderId="65" xfId="0" applyNumberFormat="1" applyFont="1" applyFill="1" applyBorder="1" applyAlignment="1">
      <alignment horizontal="center" wrapText="1"/>
    </xf>
    <xf numFmtId="2" fontId="32" fillId="4" borderId="69" xfId="0" applyNumberFormat="1" applyFont="1" applyFill="1" applyBorder="1" applyAlignment="1">
      <alignment horizontal="right"/>
    </xf>
    <xf numFmtId="2" fontId="29" fillId="4" borderId="65" xfId="0" applyNumberFormat="1" applyFont="1" applyFill="1" applyBorder="1" applyAlignment="1">
      <alignment horizontal="center"/>
    </xf>
    <xf numFmtId="0" fontId="29" fillId="4" borderId="65" xfId="0" applyNumberFormat="1" applyFont="1" applyFill="1" applyBorder="1" applyAlignment="1">
      <alignment horizontal="right" wrapText="1"/>
    </xf>
    <xf numFmtId="2" fontId="29" fillId="4" borderId="69" xfId="0" applyNumberFormat="1" applyFont="1" applyFill="1" applyBorder="1" applyAlignment="1">
      <alignment horizontal="right"/>
    </xf>
    <xf numFmtId="2" fontId="31" fillId="4" borderId="65" xfId="0" applyNumberFormat="1" applyFont="1" applyFill="1" applyBorder="1" applyAlignment="1">
      <alignment horizontal="center"/>
    </xf>
    <xf numFmtId="0" fontId="31" fillId="4" borderId="65" xfId="0" applyNumberFormat="1" applyFont="1" applyFill="1" applyBorder="1" applyAlignment="1">
      <alignment horizontal="right" wrapText="1"/>
    </xf>
    <xf numFmtId="2" fontId="31" fillId="4" borderId="65" xfId="0" applyNumberFormat="1" applyFont="1" applyFill="1" applyBorder="1" applyAlignment="1">
      <alignment horizontal="right" wrapText="1"/>
    </xf>
    <xf numFmtId="2" fontId="31" fillId="4" borderId="65" xfId="0" applyNumberFormat="1" applyFont="1" applyFill="1" applyBorder="1" applyAlignment="1">
      <alignment horizontal="center" wrapText="1"/>
    </xf>
    <xf numFmtId="0" fontId="31" fillId="4" borderId="65" xfId="0" applyNumberFormat="1" applyFont="1" applyFill="1" applyBorder="1" applyAlignment="1">
      <alignment horizontal="center" wrapText="1"/>
    </xf>
    <xf numFmtId="0" fontId="33" fillId="4" borderId="59" xfId="0" applyNumberFormat="1" applyFont="1" applyFill="1" applyBorder="1"/>
    <xf numFmtId="0" fontId="29" fillId="4" borderId="59" xfId="0" applyNumberFormat="1" applyFont="1" applyFill="1" applyBorder="1"/>
    <xf numFmtId="2" fontId="29" fillId="4" borderId="69" xfId="0" applyNumberFormat="1" applyFont="1" applyFill="1" applyBorder="1"/>
    <xf numFmtId="2" fontId="33" fillId="4" borderId="59" xfId="0" applyNumberFormat="1" applyFont="1" applyFill="1" applyBorder="1" applyAlignment="1">
      <alignment horizontal="center"/>
    </xf>
    <xf numFmtId="0" fontId="33" fillId="4" borderId="59" xfId="0" applyNumberFormat="1" applyFont="1" applyFill="1" applyBorder="1" applyAlignment="1">
      <alignment horizontal="right" wrapText="1"/>
    </xf>
    <xf numFmtId="2" fontId="33" fillId="4" borderId="59" xfId="0" applyNumberFormat="1" applyFont="1" applyFill="1" applyBorder="1" applyAlignment="1">
      <alignment horizontal="right" wrapText="1"/>
    </xf>
    <xf numFmtId="2" fontId="33" fillId="4" borderId="59" xfId="0" applyNumberFormat="1" applyFont="1" applyFill="1" applyBorder="1" applyAlignment="1">
      <alignment horizontal="center" wrapText="1"/>
    </xf>
    <xf numFmtId="0" fontId="33" fillId="4" borderId="59" xfId="0" applyNumberFormat="1" applyFont="1" applyFill="1" applyBorder="1" applyAlignment="1">
      <alignment horizontal="center" wrapText="1"/>
    </xf>
    <xf numFmtId="2" fontId="33" fillId="4" borderId="59" xfId="0" applyNumberFormat="1" applyFont="1" applyFill="1" applyBorder="1" applyAlignment="1">
      <alignment horizontal="right"/>
    </xf>
    <xf numFmtId="2" fontId="29" fillId="4" borderId="59" xfId="0" applyNumberFormat="1" applyFont="1" applyFill="1" applyBorder="1" applyAlignment="1">
      <alignment wrapText="1"/>
    </xf>
    <xf numFmtId="0" fontId="32" fillId="4" borderId="59" xfId="0" applyNumberFormat="1" applyFont="1" applyFill="1" applyBorder="1"/>
    <xf numFmtId="0" fontId="32" fillId="4" borderId="0" xfId="0" applyNumberFormat="1" applyFont="1" applyFill="1"/>
    <xf numFmtId="2" fontId="31" fillId="4" borderId="69" xfId="0" applyNumberFormat="1" applyFont="1" applyFill="1" applyBorder="1" applyAlignment="1">
      <alignment horizontal="right"/>
    </xf>
    <xf numFmtId="2" fontId="32" fillId="4" borderId="59" xfId="0" applyNumberFormat="1" applyFont="1" applyFill="1" applyBorder="1" applyAlignment="1">
      <alignment horizontal="center" vertical="top" wrapText="1"/>
    </xf>
    <xf numFmtId="0" fontId="29" fillId="4" borderId="68" xfId="0" applyNumberFormat="1" applyFont="1" applyFill="1" applyBorder="1" applyAlignment="1">
      <alignment horizontal="right" wrapText="1"/>
    </xf>
    <xf numFmtId="2" fontId="29" fillId="4" borderId="68" xfId="0" applyNumberFormat="1" applyFont="1" applyFill="1" applyBorder="1" applyAlignment="1">
      <alignment horizontal="right" wrapText="1"/>
    </xf>
    <xf numFmtId="2" fontId="16" fillId="4" borderId="8" xfId="186" applyNumberFormat="1" applyFont="1" applyFill="1" applyBorder="1" applyAlignment="1">
      <alignment horizontal="center"/>
    </xf>
    <xf numFmtId="0" fontId="16" fillId="4" borderId="8" xfId="186" applyNumberFormat="1" applyFont="1" applyFill="1" applyBorder="1" applyAlignment="1">
      <alignment horizontal="right" wrapText="1"/>
    </xf>
    <xf numFmtId="2" fontId="16" fillId="4" borderId="8" xfId="186" applyNumberFormat="1" applyFont="1" applyFill="1" applyBorder="1" applyAlignment="1">
      <alignment horizontal="right" wrapText="1"/>
    </xf>
    <xf numFmtId="2" fontId="16" fillId="4" borderId="8" xfId="186" applyNumberFormat="1" applyFont="1" applyFill="1" applyBorder="1" applyAlignment="1">
      <alignment horizontal="center" wrapText="1"/>
    </xf>
    <xf numFmtId="0" fontId="16" fillId="4" borderId="8" xfId="186" applyNumberFormat="1" applyFont="1" applyFill="1" applyBorder="1" applyAlignment="1">
      <alignment horizontal="center" wrapText="1"/>
    </xf>
    <xf numFmtId="2" fontId="16" fillId="4" borderId="50" xfId="186" applyNumberFormat="1" applyFont="1" applyFill="1" applyBorder="1" applyAlignment="1">
      <alignment horizontal="right"/>
    </xf>
    <xf numFmtId="2" fontId="17" fillId="4" borderId="13" xfId="186" applyNumberFormat="1" applyFont="1" applyFill="1" applyBorder="1" applyAlignment="1">
      <alignment horizontal="center"/>
    </xf>
    <xf numFmtId="0" fontId="17" fillId="4" borderId="13" xfId="186" applyNumberFormat="1" applyFont="1" applyFill="1" applyBorder="1" applyAlignment="1">
      <alignment horizontal="right" wrapText="1"/>
    </xf>
    <xf numFmtId="2" fontId="17" fillId="4" borderId="13" xfId="186" applyNumberFormat="1" applyFont="1" applyFill="1" applyBorder="1" applyAlignment="1">
      <alignment horizontal="right" wrapText="1"/>
    </xf>
    <xf numFmtId="2" fontId="17" fillId="4" borderId="13" xfId="186" applyNumberFormat="1" applyFont="1" applyFill="1" applyBorder="1" applyAlignment="1">
      <alignment horizontal="center" wrapText="1"/>
    </xf>
    <xf numFmtId="0" fontId="17" fillId="4" borderId="13" xfId="186" applyNumberFormat="1" applyFont="1" applyFill="1" applyBorder="1" applyAlignment="1">
      <alignment horizontal="center" wrapText="1"/>
    </xf>
    <xf numFmtId="2" fontId="17" fillId="4" borderId="53" xfId="186" applyNumberFormat="1" applyFont="1" applyFill="1" applyBorder="1" applyAlignment="1">
      <alignment horizontal="right"/>
    </xf>
    <xf numFmtId="2" fontId="17" fillId="4" borderId="12" xfId="186" applyNumberFormat="1" applyFont="1" applyFill="1" applyBorder="1" applyAlignment="1">
      <alignment horizontal="center" wrapText="1"/>
    </xf>
    <xf numFmtId="2" fontId="17" fillId="4" borderId="34" xfId="186" applyNumberFormat="1" applyFont="1" applyFill="1" applyBorder="1" applyAlignment="1">
      <alignment horizontal="right"/>
    </xf>
    <xf numFmtId="168" fontId="17" fillId="4" borderId="8" xfId="186" applyFont="1" applyFill="1" applyBorder="1" applyAlignment="1">
      <alignment horizontal="justify"/>
    </xf>
    <xf numFmtId="0" fontId="17" fillId="4" borderId="8" xfId="186" applyNumberFormat="1" applyFont="1" applyFill="1" applyBorder="1" applyAlignment="1">
      <alignment horizontal="center" wrapText="1"/>
    </xf>
    <xf numFmtId="2" fontId="17" fillId="4" borderId="59" xfId="186" applyNumberFormat="1" applyFont="1" applyFill="1" applyBorder="1" applyAlignment="1"/>
    <xf numFmtId="0" fontId="32" fillId="4" borderId="59" xfId="0" applyFont="1" applyFill="1" applyBorder="1" applyAlignment="1">
      <alignment horizontal="left" vertical="top" wrapText="1"/>
    </xf>
    <xf numFmtId="0" fontId="32" fillId="4" borderId="59" xfId="0" applyNumberFormat="1" applyFont="1" applyFill="1" applyBorder="1" applyAlignment="1">
      <alignment horizontal="left" wrapText="1"/>
    </xf>
    <xf numFmtId="2" fontId="32" fillId="4" borderId="59" xfId="0" applyNumberFormat="1" applyFont="1" applyFill="1" applyBorder="1" applyAlignment="1">
      <alignment horizontal="left" wrapText="1"/>
    </xf>
    <xf numFmtId="0" fontId="27" fillId="4" borderId="0" xfId="0" applyFont="1" applyFill="1" applyAlignment="1">
      <alignment horizontal="left"/>
    </xf>
    <xf numFmtId="2" fontId="29" fillId="4" borderId="67" xfId="0" applyNumberFormat="1" applyFont="1" applyFill="1" applyBorder="1" applyAlignment="1">
      <alignment horizontal="right" wrapText="1"/>
    </xf>
    <xf numFmtId="2" fontId="29" fillId="4" borderId="67" xfId="0" applyNumberFormat="1" applyFont="1" applyFill="1" applyBorder="1" applyAlignment="1">
      <alignment horizontal="center" wrapText="1"/>
    </xf>
    <xf numFmtId="0" fontId="29" fillId="4" borderId="67" xfId="0" applyNumberFormat="1" applyFont="1" applyFill="1" applyBorder="1" applyAlignment="1">
      <alignment horizontal="center" wrapText="1"/>
    </xf>
    <xf numFmtId="2" fontId="29" fillId="4" borderId="70" xfId="0" applyNumberFormat="1" applyFont="1" applyFill="1" applyBorder="1" applyAlignment="1">
      <alignment horizontal="right" wrapText="1"/>
    </xf>
    <xf numFmtId="2" fontId="29" fillId="4" borderId="70" xfId="0" applyNumberFormat="1" applyFont="1" applyFill="1" applyBorder="1" applyAlignment="1">
      <alignment horizontal="center" wrapText="1"/>
    </xf>
    <xf numFmtId="0" fontId="29" fillId="4" borderId="70" xfId="0" applyNumberFormat="1" applyFont="1" applyFill="1" applyBorder="1" applyAlignment="1">
      <alignment horizontal="center" wrapText="1"/>
    </xf>
    <xf numFmtId="0" fontId="17" fillId="4" borderId="65" xfId="0" applyNumberFormat="1" applyFont="1" applyFill="1" applyBorder="1" applyAlignment="1">
      <alignment horizontal="right" wrapText="1"/>
    </xf>
    <xf numFmtId="2" fontId="17" fillId="4" borderId="70" xfId="0" applyNumberFormat="1" applyFont="1" applyFill="1" applyBorder="1" applyAlignment="1">
      <alignment horizontal="right" wrapText="1"/>
    </xf>
    <xf numFmtId="2" fontId="17" fillId="4" borderId="70" xfId="0" applyNumberFormat="1" applyFont="1" applyFill="1" applyBorder="1" applyAlignment="1">
      <alignment horizontal="center" wrapText="1"/>
    </xf>
    <xf numFmtId="0" fontId="17" fillId="4" borderId="70" xfId="0" applyNumberFormat="1" applyFont="1" applyFill="1" applyBorder="1" applyAlignment="1">
      <alignment horizontal="center" wrapText="1"/>
    </xf>
    <xf numFmtId="2" fontId="17" fillId="4" borderId="59" xfId="0" applyNumberFormat="1" applyFont="1" applyFill="1" applyBorder="1" applyAlignment="1">
      <alignment horizontal="right"/>
    </xf>
    <xf numFmtId="0" fontId="17" fillId="4" borderId="59" xfId="0" applyNumberFormat="1" applyFont="1" applyFill="1" applyBorder="1" applyAlignment="1">
      <alignment horizontal="right" wrapText="1"/>
    </xf>
    <xf numFmtId="2" fontId="30" fillId="4" borderId="69" xfId="0" applyNumberFormat="1" applyFont="1" applyFill="1" applyBorder="1" applyAlignment="1">
      <alignment horizontal="right"/>
    </xf>
    <xf numFmtId="2" fontId="29" fillId="4" borderId="0" xfId="0" applyNumberFormat="1" applyFont="1" applyFill="1" applyAlignment="1">
      <alignment horizontal="center"/>
    </xf>
    <xf numFmtId="2" fontId="33" fillId="4" borderId="69" xfId="0" applyNumberFormat="1" applyFont="1" applyFill="1" applyBorder="1" applyAlignment="1">
      <alignment horizontal="right"/>
    </xf>
    <xf numFmtId="0" fontId="34" fillId="0" borderId="0" xfId="187" applyFont="1" applyFill="1" applyAlignment="1" applyProtection="1">
      <protection hidden="1"/>
    </xf>
    <xf numFmtId="0" fontId="34" fillId="0" borderId="79" xfId="187" applyNumberFormat="1" applyFont="1" applyFill="1" applyBorder="1" applyAlignment="1" applyProtection="1">
      <alignment horizontal="centerContinuous"/>
      <protection hidden="1"/>
    </xf>
    <xf numFmtId="0" fontId="35" fillId="0" borderId="72" xfId="187" applyNumberFormat="1" applyFont="1" applyFill="1" applyBorder="1" applyAlignment="1" applyProtection="1">
      <alignment vertical="center" wrapText="1"/>
      <protection hidden="1"/>
    </xf>
    <xf numFmtId="0" fontId="36" fillId="0" borderId="0" xfId="0" applyFont="1" applyProtection="1">
      <protection locked="0"/>
    </xf>
    <xf numFmtId="49" fontId="4" fillId="0" borderId="59" xfId="123" applyNumberFormat="1" applyFont="1" applyBorder="1" applyProtection="1">
      <alignment horizontal="center" vertical="center" wrapText="1"/>
    </xf>
    <xf numFmtId="49" fontId="4" fillId="0" borderId="59" xfId="151" applyFont="1" applyBorder="1">
      <alignment horizontal="center" vertical="center" wrapText="1"/>
    </xf>
    <xf numFmtId="49" fontId="4" fillId="0" borderId="59" xfId="108" applyFont="1" applyBorder="1">
      <alignment horizontal="center" vertical="center" wrapText="1"/>
    </xf>
    <xf numFmtId="0" fontId="35" fillId="0" borderId="74" xfId="187" applyNumberFormat="1" applyFont="1" applyFill="1" applyBorder="1" applyAlignment="1" applyProtection="1">
      <alignment horizontal="center" vertical="top" wrapText="1"/>
      <protection hidden="1"/>
    </xf>
    <xf numFmtId="0" fontId="37" fillId="0" borderId="0" xfId="0" applyFont="1" applyProtection="1">
      <protection locked="0"/>
    </xf>
    <xf numFmtId="0" fontId="35" fillId="4" borderId="75" xfId="187" applyNumberFormat="1" applyFont="1" applyFill="1" applyBorder="1" applyAlignment="1" applyProtection="1">
      <alignment horizontal="left" wrapText="1"/>
      <protection hidden="1"/>
    </xf>
    <xf numFmtId="0" fontId="35" fillId="4" borderId="76" xfId="187" applyNumberFormat="1" applyFont="1" applyFill="1" applyBorder="1" applyAlignment="1" applyProtection="1">
      <alignment horizontal="left" wrapText="1"/>
      <protection hidden="1"/>
    </xf>
    <xf numFmtId="169" fontId="35" fillId="4" borderId="76" xfId="187" applyNumberFormat="1" applyFont="1" applyFill="1" applyBorder="1" applyAlignment="1" applyProtection="1">
      <alignment horizontal="center"/>
      <protection hidden="1"/>
    </xf>
    <xf numFmtId="0" fontId="35" fillId="4" borderId="77" xfId="187" applyNumberFormat="1" applyFont="1" applyFill="1" applyBorder="1" applyAlignment="1" applyProtection="1">
      <alignment horizontal="left" wrapText="1"/>
      <protection hidden="1"/>
    </xf>
    <xf numFmtId="0" fontId="35" fillId="4" borderId="69" xfId="187" applyNumberFormat="1" applyFont="1" applyFill="1" applyBorder="1" applyAlignment="1" applyProtection="1">
      <alignment horizontal="left" wrapText="1"/>
      <protection hidden="1"/>
    </xf>
    <xf numFmtId="169" fontId="35" fillId="4" borderId="69" xfId="187" applyNumberFormat="1" applyFont="1" applyFill="1" applyBorder="1" applyAlignment="1" applyProtection="1">
      <alignment horizontal="center"/>
      <protection hidden="1"/>
    </xf>
    <xf numFmtId="169" fontId="35" fillId="4" borderId="59" xfId="187" applyNumberFormat="1" applyFont="1" applyFill="1" applyBorder="1" applyAlignment="1" applyProtection="1">
      <alignment horizontal="center"/>
      <protection hidden="1"/>
    </xf>
    <xf numFmtId="0" fontId="35" fillId="4" borderId="77" xfId="187" applyNumberFormat="1" applyFont="1" applyFill="1" applyBorder="1" applyAlignment="1" applyProtection="1">
      <alignment horizontal="left" vertical="center" wrapText="1"/>
      <protection hidden="1"/>
    </xf>
    <xf numFmtId="0" fontId="35" fillId="4" borderId="69" xfId="187" applyNumberFormat="1" applyFont="1" applyFill="1" applyBorder="1" applyAlignment="1" applyProtection="1">
      <alignment horizontal="left" vertical="center" wrapText="1"/>
      <protection hidden="1"/>
    </xf>
    <xf numFmtId="169" fontId="35" fillId="4" borderId="69" xfId="187" applyNumberFormat="1" applyFont="1" applyFill="1" applyBorder="1" applyAlignment="1" applyProtection="1">
      <alignment horizontal="center" vertical="center"/>
      <protection hidden="1"/>
    </xf>
    <xf numFmtId="0" fontId="35" fillId="0" borderId="59" xfId="187" applyNumberFormat="1" applyFont="1" applyFill="1" applyBorder="1" applyAlignment="1" applyProtection="1">
      <protection hidden="1"/>
    </xf>
    <xf numFmtId="0" fontId="35" fillId="4" borderId="59" xfId="187" applyNumberFormat="1" applyFont="1" applyFill="1" applyBorder="1" applyAlignment="1" applyProtection="1">
      <protection hidden="1"/>
    </xf>
    <xf numFmtId="169" fontId="35" fillId="4" borderId="78" xfId="187" applyNumberFormat="1" applyFont="1" applyFill="1" applyBorder="1" applyAlignment="1" applyProtection="1">
      <alignment horizontal="center" vertical="center"/>
      <protection hidden="1"/>
    </xf>
    <xf numFmtId="0" fontId="33" fillId="4" borderId="77" xfId="187" applyNumberFormat="1" applyFont="1" applyFill="1" applyBorder="1" applyAlignment="1" applyProtection="1">
      <alignment horizontal="left" wrapText="1"/>
      <protection hidden="1"/>
    </xf>
    <xf numFmtId="0" fontId="33" fillId="4" borderId="69" xfId="187" applyNumberFormat="1" applyFont="1" applyFill="1" applyBorder="1" applyAlignment="1" applyProtection="1">
      <alignment horizontal="left" wrapText="1"/>
      <protection hidden="1"/>
    </xf>
    <xf numFmtId="169" fontId="33" fillId="4" borderId="69" xfId="187" applyNumberFormat="1" applyFont="1" applyFill="1" applyBorder="1" applyAlignment="1" applyProtection="1">
      <alignment horizontal="center"/>
      <protection hidden="1"/>
    </xf>
    <xf numFmtId="169" fontId="33" fillId="4" borderId="59" xfId="187" applyNumberFormat="1" applyFont="1" applyFill="1" applyBorder="1" applyAlignment="1" applyProtection="1">
      <alignment horizontal="center"/>
      <protection hidden="1"/>
    </xf>
    <xf numFmtId="170" fontId="35" fillId="0" borderId="59" xfId="0" applyNumberFormat="1" applyFont="1" applyBorder="1" applyProtection="1">
      <protection locked="0"/>
    </xf>
    <xf numFmtId="170" fontId="33" fillId="0" borderId="59" xfId="0" applyNumberFormat="1" applyFont="1" applyBorder="1" applyProtection="1">
      <protection locked="0"/>
    </xf>
    <xf numFmtId="169" fontId="39" fillId="4" borderId="78" xfId="187" applyNumberFormat="1" applyFont="1" applyFill="1" applyBorder="1" applyAlignment="1" applyProtection="1">
      <alignment horizontal="center" vertical="center"/>
      <protection hidden="1"/>
    </xf>
    <xf numFmtId="0" fontId="40" fillId="0" borderId="0" xfId="0" applyFont="1" applyProtection="1">
      <protection locked="0"/>
    </xf>
    <xf numFmtId="170" fontId="39" fillId="0" borderId="59" xfId="0" applyNumberFormat="1" applyFont="1" applyBorder="1" applyAlignment="1" applyProtection="1">
      <alignment vertical="center"/>
      <protection locked="0"/>
    </xf>
    <xf numFmtId="0" fontId="37" fillId="0" borderId="0" xfId="0" applyFont="1" applyAlignment="1" applyProtection="1">
      <protection locked="0"/>
    </xf>
    <xf numFmtId="170" fontId="35" fillId="0" borderId="59" xfId="0" applyNumberFormat="1" applyFont="1" applyBorder="1" applyAlignment="1" applyProtection="1">
      <protection locked="0"/>
    </xf>
    <xf numFmtId="4" fontId="41" fillId="0" borderId="13" xfId="125" applyNumberFormat="1" applyFont="1" applyProtection="1">
      <alignment horizontal="right"/>
    </xf>
    <xf numFmtId="4" fontId="41" fillId="0" borderId="39" xfId="147" applyNumberFormat="1" applyFont="1" applyProtection="1">
      <alignment horizontal="right"/>
    </xf>
    <xf numFmtId="0" fontId="41" fillId="0" borderId="39" xfId="111" applyNumberFormat="1" applyFont="1" applyProtection="1">
      <alignment horizontal="left" wrapText="1" indent="2"/>
    </xf>
    <xf numFmtId="49" fontId="41" fillId="0" borderId="25" xfId="116" applyNumberFormat="1" applyFont="1" applyProtection="1">
      <alignment horizontal="center"/>
    </xf>
    <xf numFmtId="49" fontId="41" fillId="0" borderId="13" xfId="122" applyNumberFormat="1" applyFont="1" applyProtection="1">
      <alignment horizontal="center"/>
    </xf>
    <xf numFmtId="49" fontId="29" fillId="4" borderId="59" xfId="0" applyNumberFormat="1" applyFont="1" applyFill="1" applyBorder="1" applyAlignment="1">
      <alignment horizontal="right" wrapText="1"/>
    </xf>
    <xf numFmtId="0" fontId="42" fillId="4" borderId="59" xfId="0" applyFont="1" applyFill="1" applyBorder="1" applyAlignment="1">
      <alignment horizontal="justify"/>
    </xf>
    <xf numFmtId="49" fontId="42" fillId="4" borderId="59" xfId="0" applyNumberFormat="1" applyFont="1" applyFill="1" applyBorder="1" applyAlignment="1">
      <alignment horizontal="center"/>
    </xf>
    <xf numFmtId="49" fontId="42" fillId="4" borderId="59" xfId="0" applyNumberFormat="1" applyFont="1" applyFill="1" applyBorder="1" applyAlignment="1">
      <alignment horizontal="right" wrapText="1"/>
    </xf>
    <xf numFmtId="0" fontId="42" fillId="4" borderId="59" xfId="0" applyFont="1" applyFill="1" applyBorder="1" applyAlignment="1">
      <alignment horizontal="center" wrapText="1"/>
    </xf>
    <xf numFmtId="0" fontId="29" fillId="4" borderId="65" xfId="0" applyFont="1" applyFill="1" applyBorder="1" applyAlignment="1">
      <alignment wrapText="1"/>
    </xf>
    <xf numFmtId="49" fontId="32" fillId="4" borderId="59" xfId="0" applyNumberFormat="1" applyFont="1" applyFill="1" applyBorder="1" applyAlignment="1">
      <alignment horizontal="center"/>
    </xf>
    <xf numFmtId="49" fontId="32" fillId="4" borderId="59" xfId="0" applyNumberFormat="1" applyFont="1" applyFill="1" applyBorder="1" applyAlignment="1">
      <alignment horizontal="right" wrapText="1"/>
    </xf>
    <xf numFmtId="49" fontId="32" fillId="4" borderId="59" xfId="0" applyNumberFormat="1" applyFont="1" applyFill="1" applyBorder="1" applyAlignment="1">
      <alignment horizontal="center" wrapText="1"/>
    </xf>
    <xf numFmtId="49" fontId="31" fillId="4" borderId="59" xfId="0" applyNumberFormat="1" applyFont="1" applyFill="1" applyBorder="1" applyAlignment="1">
      <alignment horizontal="right" wrapText="1"/>
    </xf>
    <xf numFmtId="2" fontId="32" fillId="4" borderId="59" xfId="0" applyNumberFormat="1" applyFont="1" applyFill="1" applyBorder="1"/>
    <xf numFmtId="0" fontId="38" fillId="0" borderId="71" xfId="128" applyNumberFormat="1" applyFont="1" applyBorder="1" applyAlignment="1" applyProtection="1">
      <alignment horizontal="center" wrapText="1"/>
    </xf>
    <xf numFmtId="0" fontId="38" fillId="0" borderId="0" xfId="128" applyNumberFormat="1" applyFont="1" applyBorder="1" applyAlignment="1" applyProtection="1">
      <alignment horizontal="center" wrapText="1"/>
    </xf>
    <xf numFmtId="0" fontId="38" fillId="0" borderId="0" xfId="102" applyNumberFormat="1" applyFont="1" applyAlignment="1" applyProtection="1">
      <alignment horizontal="center" vertical="center"/>
    </xf>
    <xf numFmtId="0" fontId="35" fillId="0" borderId="62" xfId="187" applyNumberFormat="1" applyFont="1" applyFill="1" applyBorder="1" applyAlignment="1" applyProtection="1">
      <alignment horizontal="center" vertical="center" wrapText="1"/>
      <protection hidden="1"/>
    </xf>
    <xf numFmtId="0" fontId="35" fillId="0" borderId="73" xfId="187" applyNumberFormat="1" applyFont="1" applyFill="1" applyBorder="1" applyAlignment="1" applyProtection="1">
      <alignment horizontal="center" vertical="center" wrapText="1"/>
      <protection hidden="1"/>
    </xf>
    <xf numFmtId="49" fontId="16" fillId="0" borderId="62" xfId="108" applyFont="1" applyBorder="1" applyAlignment="1" applyProtection="1">
      <alignment horizontal="center" vertical="center" wrapText="1"/>
    </xf>
    <xf numFmtId="49" fontId="16" fillId="0" borderId="73" xfId="108" applyFont="1" applyBorder="1" applyAlignment="1" applyProtection="1">
      <alignment horizontal="center" vertical="center" wrapText="1"/>
    </xf>
    <xf numFmtId="49" fontId="16" fillId="0" borderId="65" xfId="108" applyFont="1" applyBorder="1" applyAlignment="1" applyProtection="1">
      <alignment horizontal="center" vertical="center" wrapText="1"/>
    </xf>
    <xf numFmtId="0" fontId="35" fillId="0" borderId="80" xfId="187" applyNumberFormat="1" applyFont="1" applyFill="1" applyBorder="1" applyAlignment="1" applyProtection="1">
      <alignment horizontal="center" vertical="center" wrapText="1"/>
      <protection hidden="1"/>
    </xf>
    <xf numFmtId="0" fontId="35" fillId="0" borderId="81" xfId="187" applyNumberFormat="1" applyFont="1" applyFill="1" applyBorder="1" applyAlignment="1" applyProtection="1">
      <alignment horizontal="center" vertical="center" wrapText="1"/>
      <protection hidden="1"/>
    </xf>
    <xf numFmtId="0" fontId="35" fillId="0" borderId="62" xfId="187" applyNumberFormat="1" applyFont="1" applyFill="1" applyBorder="1" applyAlignment="1" applyProtection="1">
      <alignment horizontal="center" wrapText="1"/>
      <protection hidden="1"/>
    </xf>
    <xf numFmtId="0" fontId="35" fillId="0" borderId="73" xfId="187" applyNumberFormat="1" applyFont="1" applyFill="1" applyBorder="1" applyAlignment="1" applyProtection="1">
      <alignment horizontal="center" wrapText="1"/>
      <protection hidden="1"/>
    </xf>
    <xf numFmtId="0" fontId="11" fillId="0" borderId="0" xfId="102" applyNumberFormat="1" applyFont="1" applyAlignment="1" applyProtection="1">
      <alignment horizontal="center"/>
    </xf>
    <xf numFmtId="49" fontId="16" fillId="0" borderId="68" xfId="108" applyFont="1" applyBorder="1" applyAlignment="1" applyProtection="1">
      <alignment horizontal="center" vertical="center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Border="1" applyAlignment="1">
      <alignment horizontal="right" vertical="center" wrapText="1"/>
    </xf>
    <xf numFmtId="0" fontId="16" fillId="0" borderId="59" xfId="0" applyFont="1" applyBorder="1" applyAlignment="1">
      <alignment horizontal="center" wrapText="1"/>
    </xf>
    <xf numFmtId="0" fontId="16" fillId="0" borderId="59" xfId="0" applyFont="1" applyBorder="1" applyAlignment="1">
      <alignment horizontal="center" vertical="center" wrapText="1"/>
    </xf>
    <xf numFmtId="0" fontId="16" fillId="0" borderId="59" xfId="0" applyNumberFormat="1" applyFont="1" applyBorder="1" applyAlignment="1">
      <alignment horizontal="center" vertical="center" wrapText="1"/>
    </xf>
    <xf numFmtId="165" fontId="16" fillId="0" borderId="59" xfId="0" applyNumberFormat="1" applyFont="1" applyBorder="1" applyAlignment="1">
      <alignment horizontal="center" vertical="center" wrapText="1"/>
    </xf>
    <xf numFmtId="166" fontId="16" fillId="0" borderId="59" xfId="0" applyNumberFormat="1" applyFont="1" applyBorder="1" applyAlignment="1">
      <alignment horizontal="center" vertical="center" wrapText="1"/>
    </xf>
    <xf numFmtId="0" fontId="3" fillId="0" borderId="0" xfId="13" applyNumberFormat="1" applyProtection="1">
      <alignment horizontal="center"/>
    </xf>
    <xf numFmtId="0" fontId="3" fillId="0" borderId="0" xfId="13">
      <alignment horizontal="center"/>
    </xf>
    <xf numFmtId="2" fontId="32" fillId="4" borderId="68" xfId="0" applyNumberFormat="1" applyFont="1" applyFill="1" applyBorder="1" applyAlignment="1">
      <alignment horizontal="center"/>
    </xf>
    <xf numFmtId="2" fontId="32" fillId="4" borderId="59" xfId="0" applyNumberFormat="1" applyFont="1" applyFill="1" applyBorder="1" applyAlignment="1">
      <alignment horizontal="center" vertical="center" wrapText="1"/>
    </xf>
    <xf numFmtId="4" fontId="19" fillId="0" borderId="8" xfId="174" applyNumberFormat="1" applyFont="1" applyAlignment="1" applyProtection="1">
      <alignment horizontal="center"/>
    </xf>
  </cellXfs>
  <cellStyles count="188">
    <cellStyle name="br" xfId="179"/>
    <cellStyle name="col" xfId="180"/>
    <cellStyle name="Excel Built-in Normal" xfId="186"/>
    <cellStyle name="style0" xfId="181"/>
    <cellStyle name="td" xfId="182"/>
    <cellStyle name="tr" xfId="183"/>
    <cellStyle name="xl100" xfId="1"/>
    <cellStyle name="xl101" xfId="2"/>
    <cellStyle name="xl102" xfId="3"/>
    <cellStyle name="xl103" xfId="4"/>
    <cellStyle name="xl104" xfId="5"/>
    <cellStyle name="xl105" xfId="6"/>
    <cellStyle name="xl106" xfId="7"/>
    <cellStyle name="xl107" xfId="8"/>
    <cellStyle name="xl108" xfId="9"/>
    <cellStyle name="xl109" xfId="10"/>
    <cellStyle name="xl110" xfId="11"/>
    <cellStyle name="xl111" xfId="12"/>
    <cellStyle name="xl112" xfId="13"/>
    <cellStyle name="xl113" xfId="14"/>
    <cellStyle name="xl114" xfId="15"/>
    <cellStyle name="xl115" xfId="16"/>
    <cellStyle name="xl116" xfId="17"/>
    <cellStyle name="xl117" xfId="18"/>
    <cellStyle name="xl118" xfId="19"/>
    <cellStyle name="xl119" xfId="20"/>
    <cellStyle name="xl120" xfId="21"/>
    <cellStyle name="xl121" xfId="22"/>
    <cellStyle name="xl122" xfId="23"/>
    <cellStyle name="xl123" xfId="24"/>
    <cellStyle name="xl124" xfId="25"/>
    <cellStyle name="xl125" xfId="26"/>
    <cellStyle name="xl126" xfId="27"/>
    <cellStyle name="xl127" xfId="28"/>
    <cellStyle name="xl128" xfId="29"/>
    <cellStyle name="xl129" xfId="30"/>
    <cellStyle name="xl130" xfId="31"/>
    <cellStyle name="xl131" xfId="32"/>
    <cellStyle name="xl132" xfId="33"/>
    <cellStyle name="xl133" xfId="34"/>
    <cellStyle name="xl134" xfId="35"/>
    <cellStyle name="xl135" xfId="36"/>
    <cellStyle name="xl136" xfId="37"/>
    <cellStyle name="xl137" xfId="38"/>
    <cellStyle name="xl138" xfId="39"/>
    <cellStyle name="xl139" xfId="40"/>
    <cellStyle name="xl140" xfId="41"/>
    <cellStyle name="xl141" xfId="42"/>
    <cellStyle name="xl142" xfId="43"/>
    <cellStyle name="xl143" xfId="44"/>
    <cellStyle name="xl144" xfId="45"/>
    <cellStyle name="xl145" xfId="46"/>
    <cellStyle name="xl146" xfId="47"/>
    <cellStyle name="xl147" xfId="48"/>
    <cellStyle name="xl148" xfId="49"/>
    <cellStyle name="xl149" xfId="50"/>
    <cellStyle name="xl150" xfId="51"/>
    <cellStyle name="xl151" xfId="52"/>
    <cellStyle name="xl152" xfId="53"/>
    <cellStyle name="xl153" xfId="54"/>
    <cellStyle name="xl154" xfId="55"/>
    <cellStyle name="xl155" xfId="56"/>
    <cellStyle name="xl156" xfId="57"/>
    <cellStyle name="xl157" xfId="58"/>
    <cellStyle name="xl158" xfId="59"/>
    <cellStyle name="xl159" xfId="60"/>
    <cellStyle name="xl160" xfId="61"/>
    <cellStyle name="xl161" xfId="62"/>
    <cellStyle name="xl162" xfId="63"/>
    <cellStyle name="xl163" xfId="64"/>
    <cellStyle name="xl164" xfId="65"/>
    <cellStyle name="xl165" xfId="66"/>
    <cellStyle name="xl166" xfId="67"/>
    <cellStyle name="xl167" xfId="68"/>
    <cellStyle name="xl168" xfId="69"/>
    <cellStyle name="xl169" xfId="70"/>
    <cellStyle name="xl170" xfId="71"/>
    <cellStyle name="xl171" xfId="72"/>
    <cellStyle name="xl172" xfId="73"/>
    <cellStyle name="xl173" xfId="74"/>
    <cellStyle name="xl174" xfId="75"/>
    <cellStyle name="xl175" xfId="76"/>
    <cellStyle name="xl176" xfId="77"/>
    <cellStyle name="xl177" xfId="78"/>
    <cellStyle name="xl178" xfId="79"/>
    <cellStyle name="xl179" xfId="80"/>
    <cellStyle name="xl180" xfId="81"/>
    <cellStyle name="xl181" xfId="82"/>
    <cellStyle name="xl182" xfId="83"/>
    <cellStyle name="xl183" xfId="84"/>
    <cellStyle name="xl184" xfId="85"/>
    <cellStyle name="xl185" xfId="86"/>
    <cellStyle name="xl186" xfId="87"/>
    <cellStyle name="xl187" xfId="88"/>
    <cellStyle name="xl188" xfId="89"/>
    <cellStyle name="xl189" xfId="90"/>
    <cellStyle name="xl190" xfId="91"/>
    <cellStyle name="xl191" xfId="92"/>
    <cellStyle name="xl192" xfId="93"/>
    <cellStyle name="xl193" xfId="94"/>
    <cellStyle name="xl194" xfId="95"/>
    <cellStyle name="xl195" xfId="96"/>
    <cellStyle name="xl196" xfId="97"/>
    <cellStyle name="xl197" xfId="98"/>
    <cellStyle name="xl198" xfId="99"/>
    <cellStyle name="xl199" xfId="100"/>
    <cellStyle name="xl200" xfId="101"/>
    <cellStyle name="xl21" xfId="184"/>
    <cellStyle name="xl22" xfId="102"/>
    <cellStyle name="xl23" xfId="103"/>
    <cellStyle name="xl24" xfId="104"/>
    <cellStyle name="xl25" xfId="105"/>
    <cellStyle name="xl26" xfId="106"/>
    <cellStyle name="xl27" xfId="107"/>
    <cellStyle name="xl28" xfId="108"/>
    <cellStyle name="xl29" xfId="109"/>
    <cellStyle name="xl30" xfId="110"/>
    <cellStyle name="xl31" xfId="111"/>
    <cellStyle name="xl32" xfId="185"/>
    <cellStyle name="xl33" xfId="112"/>
    <cellStyle name="xl34" xfId="113"/>
    <cellStyle name="xl35" xfId="114"/>
    <cellStyle name="xl36" xfId="115"/>
    <cellStyle name="xl37" xfId="116"/>
    <cellStyle name="xl38" xfId="117"/>
    <cellStyle name="xl39" xfId="118"/>
    <cellStyle name="xl40" xfId="119"/>
    <cellStyle name="xl41" xfId="120"/>
    <cellStyle name="xl42" xfId="121"/>
    <cellStyle name="xl43" xfId="122"/>
    <cellStyle name="xl44" xfId="123"/>
    <cellStyle name="xl45" xfId="124"/>
    <cellStyle name="xl46" xfId="125"/>
    <cellStyle name="xl47" xfId="126"/>
    <cellStyle name="xl48" xfId="127"/>
    <cellStyle name="xl49" xfId="128"/>
    <cellStyle name="xl50" xfId="129"/>
    <cellStyle name="xl51" xfId="130"/>
    <cellStyle name="xl52" xfId="131"/>
    <cellStyle name="xl53" xfId="132"/>
    <cellStyle name="xl54" xfId="133"/>
    <cellStyle name="xl55" xfId="134"/>
    <cellStyle name="xl56" xfId="135"/>
    <cellStyle name="xl57" xfId="136"/>
    <cellStyle name="xl58" xfId="137"/>
    <cellStyle name="xl59" xfId="138"/>
    <cellStyle name="xl60" xfId="139"/>
    <cellStyle name="xl61" xfId="140"/>
    <cellStyle name="xl62" xfId="141"/>
    <cellStyle name="xl63" xfId="142"/>
    <cellStyle name="xl64" xfId="143"/>
    <cellStyle name="xl65" xfId="144"/>
    <cellStyle name="xl66" xfId="145"/>
    <cellStyle name="xl67" xfId="146"/>
    <cellStyle name="xl68" xfId="147"/>
    <cellStyle name="xl69" xfId="148"/>
    <cellStyle name="xl70" xfId="149"/>
    <cellStyle name="xl71" xfId="150"/>
    <cellStyle name="xl72" xfId="151"/>
    <cellStyle name="xl73" xfId="152"/>
    <cellStyle name="xl74" xfId="153"/>
    <cellStyle name="xl75" xfId="154"/>
    <cellStyle name="xl76" xfId="155"/>
    <cellStyle name="xl77" xfId="156"/>
    <cellStyle name="xl78" xfId="157"/>
    <cellStyle name="xl79" xfId="158"/>
    <cellStyle name="xl80" xfId="159"/>
    <cellStyle name="xl81" xfId="160"/>
    <cellStyle name="xl82" xfId="161"/>
    <cellStyle name="xl83" xfId="162"/>
    <cellStyle name="xl84" xfId="163"/>
    <cellStyle name="xl85" xfId="164"/>
    <cellStyle name="xl86" xfId="165"/>
    <cellStyle name="xl87" xfId="166"/>
    <cellStyle name="xl88" xfId="167"/>
    <cellStyle name="xl89" xfId="168"/>
    <cellStyle name="xl90" xfId="169"/>
    <cellStyle name="xl91" xfId="170"/>
    <cellStyle name="xl92" xfId="171"/>
    <cellStyle name="xl93" xfId="172"/>
    <cellStyle name="xl94" xfId="173"/>
    <cellStyle name="xl95" xfId="174"/>
    <cellStyle name="xl96" xfId="175"/>
    <cellStyle name="xl97" xfId="176"/>
    <cellStyle name="xl98" xfId="177"/>
    <cellStyle name="xl99" xfId="178"/>
    <cellStyle name="Обычный" xfId="0" builtinId="0"/>
    <cellStyle name="Обычный 2" xfId="18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37"/>
  <sheetViews>
    <sheetView view="pageBreakPreview" zoomScale="90" zoomScaleNormal="148" zoomScaleSheetLayoutView="90" zoomScalePageLayoutView="70" workbookViewId="0">
      <selection activeCell="I7" sqref="I7"/>
    </sheetView>
  </sheetViews>
  <sheetFormatPr defaultColWidth="9.44140625" defaultRowHeight="14.4" x14ac:dyDescent="0.3"/>
  <cols>
    <col min="1" max="1" width="24.44140625" style="1" customWidth="1"/>
    <col min="2" max="2" width="32.6640625" style="1" customWidth="1"/>
    <col min="3" max="8" width="0" style="1" hidden="1" customWidth="1"/>
    <col min="9" max="9" width="21.33203125" style="1" customWidth="1"/>
    <col min="10" max="10" width="0" style="1" hidden="1" customWidth="1"/>
    <col min="11" max="11" width="52.6640625" style="1" hidden="1" customWidth="1"/>
    <col min="12" max="12" width="6.5546875" style="1" hidden="1" customWidth="1"/>
    <col min="13" max="13" width="18.33203125" style="1" hidden="1" customWidth="1"/>
    <col min="14" max="19" width="0" style="1" hidden="1" customWidth="1"/>
    <col min="20" max="20" width="15.6640625" style="1" customWidth="1"/>
    <col min="21" max="21" width="17.33203125" style="1" customWidth="1"/>
    <col min="22" max="22" width="0" style="1" hidden="1" customWidth="1"/>
    <col min="23" max="23" width="6.88671875" style="1" customWidth="1"/>
    <col min="24" max="16384" width="9.44140625" style="1"/>
  </cols>
  <sheetData>
    <row r="1" spans="1:22" s="27" customFormat="1" ht="66" customHeight="1" x14ac:dyDescent="0.3">
      <c r="A1" s="275" t="s">
        <v>739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</row>
    <row r="2" spans="1:22" ht="21" customHeight="1" thickBot="1" x14ac:dyDescent="0.35">
      <c r="A2" s="277" t="s">
        <v>740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8"/>
    </row>
    <row r="3" spans="1:22" ht="14.4" customHeight="1" x14ac:dyDescent="0.3">
      <c r="A3" s="283" t="s">
        <v>374</v>
      </c>
      <c r="B3" s="285"/>
      <c r="C3" s="278" t="s">
        <v>741</v>
      </c>
      <c r="D3" s="228" t="s">
        <v>39</v>
      </c>
      <c r="E3" s="229"/>
      <c r="F3" s="229"/>
      <c r="G3" s="229"/>
      <c r="H3" s="229"/>
      <c r="I3" s="280" t="s">
        <v>0</v>
      </c>
      <c r="J3" s="230"/>
      <c r="K3" s="231"/>
      <c r="L3" s="232"/>
      <c r="M3" s="232"/>
      <c r="N3" s="230"/>
      <c r="O3" s="230"/>
      <c r="P3" s="230"/>
      <c r="Q3" s="230"/>
      <c r="R3" s="230"/>
      <c r="S3" s="230"/>
      <c r="T3" s="280" t="s">
        <v>1</v>
      </c>
      <c r="U3" s="280" t="s">
        <v>375</v>
      </c>
    </row>
    <row r="4" spans="1:22" ht="51" customHeight="1" thickBot="1" x14ac:dyDescent="0.35">
      <c r="A4" s="284"/>
      <c r="B4" s="286"/>
      <c r="C4" s="279"/>
      <c r="D4" s="233" t="s">
        <v>742</v>
      </c>
      <c r="E4" s="234"/>
      <c r="F4" s="234"/>
      <c r="G4" s="234"/>
      <c r="H4" s="234"/>
      <c r="I4" s="281"/>
      <c r="J4" s="230" t="s">
        <v>8</v>
      </c>
      <c r="K4" s="231"/>
      <c r="L4" s="232"/>
      <c r="M4" s="232"/>
      <c r="N4" s="230" t="s">
        <v>2</v>
      </c>
      <c r="O4" s="230" t="s">
        <v>9</v>
      </c>
      <c r="P4" s="230" t="s">
        <v>4</v>
      </c>
      <c r="Q4" s="230" t="s">
        <v>5</v>
      </c>
      <c r="R4" s="230" t="s">
        <v>6</v>
      </c>
      <c r="S4" s="230" t="s">
        <v>7</v>
      </c>
      <c r="T4" s="281"/>
      <c r="U4" s="282"/>
    </row>
    <row r="5" spans="1:22" ht="27" x14ac:dyDescent="0.3">
      <c r="A5" s="235" t="s">
        <v>743</v>
      </c>
      <c r="B5" s="236" t="s">
        <v>744</v>
      </c>
      <c r="C5" s="237" t="e">
        <f>C6+C8+C10+C16+C18+C21+C23+C25+C28+#REF!+C14</f>
        <v>#REF!</v>
      </c>
      <c r="D5" s="237" t="e">
        <f>D6+D8+D10+D16+D18+D21+D23+D25+D28+#REF!+D14</f>
        <v>#REF!</v>
      </c>
      <c r="E5" s="234"/>
      <c r="F5" s="234"/>
      <c r="G5" s="234"/>
      <c r="H5" s="234"/>
      <c r="I5" s="237">
        <f>I6+I8+I10+I16+I18+I21+I23+I25+I28+I14</f>
        <v>117420692.59999999</v>
      </c>
      <c r="J5" s="237" t="e">
        <f>J6+J8+J10+J16+J18+J21+J23+J25+J28+#REF!+J14</f>
        <v>#REF!</v>
      </c>
      <c r="K5" s="234"/>
      <c r="L5" s="234"/>
      <c r="M5" s="234"/>
      <c r="N5" s="234"/>
      <c r="O5" s="234"/>
      <c r="P5" s="234"/>
      <c r="Q5" s="234"/>
      <c r="R5" s="234"/>
      <c r="S5" s="234"/>
      <c r="T5" s="237">
        <f>T6+T8+T10+T16+T18+T21+T23+T25+T28+T14</f>
        <v>57070504.140000001</v>
      </c>
      <c r="U5" s="252">
        <f>I5-T5</f>
        <v>60350188.459999993</v>
      </c>
    </row>
    <row r="6" spans="1:22" ht="27" x14ac:dyDescent="0.3">
      <c r="A6" s="238" t="s">
        <v>745</v>
      </c>
      <c r="B6" s="239" t="s">
        <v>19</v>
      </c>
      <c r="C6" s="240">
        <f>C7</f>
        <v>41293000</v>
      </c>
      <c r="D6" s="240">
        <v>30112195.489999998</v>
      </c>
      <c r="E6" s="234"/>
      <c r="F6" s="234"/>
      <c r="G6" s="234"/>
      <c r="H6" s="234"/>
      <c r="I6" s="240">
        <f>I7</f>
        <v>41293000</v>
      </c>
      <c r="J6" s="240">
        <v>30112195.489999998</v>
      </c>
      <c r="K6" s="234"/>
      <c r="L6" s="234"/>
      <c r="M6" s="234"/>
      <c r="N6" s="234"/>
      <c r="O6" s="234"/>
      <c r="P6" s="234"/>
      <c r="Q6" s="234"/>
      <c r="R6" s="234"/>
      <c r="S6" s="234"/>
      <c r="T6" s="240">
        <v>30112195.489999998</v>
      </c>
      <c r="U6" s="252">
        <f t="shared" ref="U6:U35" si="0">I6-T6</f>
        <v>11180804.510000002</v>
      </c>
    </row>
    <row r="7" spans="1:22" ht="27" x14ac:dyDescent="0.3">
      <c r="A7" s="248" t="s">
        <v>746</v>
      </c>
      <c r="B7" s="249" t="s">
        <v>20</v>
      </c>
      <c r="C7" s="250">
        <v>41293000</v>
      </c>
      <c r="D7" s="250">
        <v>30112195.489999998</v>
      </c>
      <c r="E7" s="234"/>
      <c r="F7" s="234"/>
      <c r="G7" s="234"/>
      <c r="H7" s="234"/>
      <c r="I7" s="250">
        <v>41293000</v>
      </c>
      <c r="J7" s="250">
        <v>30112195.489999998</v>
      </c>
      <c r="K7" s="234"/>
      <c r="L7" s="234"/>
      <c r="M7" s="234"/>
      <c r="N7" s="234"/>
      <c r="O7" s="234"/>
      <c r="P7" s="234"/>
      <c r="Q7" s="234"/>
      <c r="R7" s="234"/>
      <c r="S7" s="234"/>
      <c r="T7" s="250">
        <v>30112195.489999998</v>
      </c>
      <c r="U7" s="253">
        <f t="shared" si="0"/>
        <v>11180804.510000002</v>
      </c>
    </row>
    <row r="8" spans="1:22" ht="53.4" x14ac:dyDescent="0.3">
      <c r="A8" s="238" t="s">
        <v>747</v>
      </c>
      <c r="B8" s="239" t="s">
        <v>21</v>
      </c>
      <c r="C8" s="240">
        <v>9401500</v>
      </c>
      <c r="D8" s="240">
        <f>D9</f>
        <v>7309909.7999999998</v>
      </c>
      <c r="E8" s="234"/>
      <c r="F8" s="234"/>
      <c r="G8" s="234"/>
      <c r="H8" s="234"/>
      <c r="I8" s="240">
        <v>9401500</v>
      </c>
      <c r="J8" s="240">
        <f>J9</f>
        <v>7309909.7999999998</v>
      </c>
      <c r="K8" s="234"/>
      <c r="L8" s="234"/>
      <c r="M8" s="234"/>
      <c r="N8" s="234"/>
      <c r="O8" s="234"/>
      <c r="P8" s="234"/>
      <c r="Q8" s="234"/>
      <c r="R8" s="234"/>
      <c r="S8" s="234"/>
      <c r="T8" s="240">
        <f>T9</f>
        <v>7309909.7999999998</v>
      </c>
      <c r="U8" s="252">
        <f t="shared" si="0"/>
        <v>2091590.2000000002</v>
      </c>
    </row>
    <row r="9" spans="1:22" ht="40.200000000000003" x14ac:dyDescent="0.3">
      <c r="A9" s="248" t="s">
        <v>748</v>
      </c>
      <c r="B9" s="249" t="s">
        <v>749</v>
      </c>
      <c r="C9" s="250">
        <v>9401500</v>
      </c>
      <c r="D9" s="250">
        <v>7309909.7999999998</v>
      </c>
      <c r="E9" s="234"/>
      <c r="F9" s="234"/>
      <c r="G9" s="234"/>
      <c r="H9" s="234"/>
      <c r="I9" s="250">
        <v>9401500</v>
      </c>
      <c r="J9" s="250">
        <v>7309909.7999999998</v>
      </c>
      <c r="K9" s="234"/>
      <c r="L9" s="234"/>
      <c r="M9" s="234"/>
      <c r="N9" s="234"/>
      <c r="O9" s="234"/>
      <c r="P9" s="234"/>
      <c r="Q9" s="234"/>
      <c r="R9" s="234"/>
      <c r="S9" s="234"/>
      <c r="T9" s="250">
        <v>7309909.7999999998</v>
      </c>
      <c r="U9" s="253">
        <f t="shared" si="0"/>
        <v>2091590.2000000002</v>
      </c>
    </row>
    <row r="10" spans="1:22" ht="27" x14ac:dyDescent="0.3">
      <c r="A10" s="238" t="s">
        <v>750</v>
      </c>
      <c r="B10" s="239" t="s">
        <v>22</v>
      </c>
      <c r="C10" s="240">
        <f>C11+C12+C13</f>
        <v>3631000</v>
      </c>
      <c r="D10" s="240">
        <f>D11+D12+D13</f>
        <v>2792549.83</v>
      </c>
      <c r="E10" s="234"/>
      <c r="F10" s="234"/>
      <c r="G10" s="234"/>
      <c r="H10" s="234"/>
      <c r="I10" s="240">
        <f>I11+I12+I13</f>
        <v>3631000</v>
      </c>
      <c r="J10" s="240">
        <f>J11+J12+J13</f>
        <v>2792549.83</v>
      </c>
      <c r="K10" s="234"/>
      <c r="L10" s="234"/>
      <c r="M10" s="234"/>
      <c r="N10" s="234"/>
      <c r="O10" s="234"/>
      <c r="P10" s="234"/>
      <c r="Q10" s="234"/>
      <c r="R10" s="234"/>
      <c r="S10" s="234"/>
      <c r="T10" s="240">
        <f>T11+T12+T13</f>
        <v>2792549.83</v>
      </c>
      <c r="U10" s="252">
        <f t="shared" si="0"/>
        <v>838450.16999999993</v>
      </c>
    </row>
    <row r="11" spans="1:22" ht="40.200000000000003" x14ac:dyDescent="0.3">
      <c r="A11" s="248" t="s">
        <v>751</v>
      </c>
      <c r="B11" s="249" t="s">
        <v>23</v>
      </c>
      <c r="C11" s="250">
        <v>0</v>
      </c>
      <c r="D11" s="250">
        <v>8375.82</v>
      </c>
      <c r="E11" s="234"/>
      <c r="F11" s="234"/>
      <c r="G11" s="234"/>
      <c r="H11" s="234"/>
      <c r="I11" s="250">
        <v>0</v>
      </c>
      <c r="J11" s="250">
        <v>8375.82</v>
      </c>
      <c r="K11" s="234"/>
      <c r="L11" s="234"/>
      <c r="M11" s="234"/>
      <c r="N11" s="234"/>
      <c r="O11" s="234"/>
      <c r="P11" s="234"/>
      <c r="Q11" s="234"/>
      <c r="R11" s="234"/>
      <c r="S11" s="234"/>
      <c r="T11" s="250">
        <v>8375.82</v>
      </c>
      <c r="U11" s="253">
        <f t="shared" si="0"/>
        <v>-8375.82</v>
      </c>
    </row>
    <row r="12" spans="1:22" ht="27" x14ac:dyDescent="0.3">
      <c r="A12" s="248" t="s">
        <v>752</v>
      </c>
      <c r="B12" s="249" t="s">
        <v>24</v>
      </c>
      <c r="C12" s="250">
        <v>2635000</v>
      </c>
      <c r="D12" s="250">
        <v>1706302.59</v>
      </c>
      <c r="E12" s="234"/>
      <c r="F12" s="234"/>
      <c r="G12" s="234"/>
      <c r="H12" s="234"/>
      <c r="I12" s="250">
        <v>2635000</v>
      </c>
      <c r="J12" s="250">
        <v>1706302.59</v>
      </c>
      <c r="K12" s="234"/>
      <c r="L12" s="234"/>
      <c r="M12" s="234"/>
      <c r="N12" s="234"/>
      <c r="O12" s="234"/>
      <c r="P12" s="234"/>
      <c r="Q12" s="234"/>
      <c r="R12" s="234"/>
      <c r="S12" s="234"/>
      <c r="T12" s="250">
        <v>1706302.59</v>
      </c>
      <c r="U12" s="253">
        <f t="shared" si="0"/>
        <v>928697.40999999992</v>
      </c>
    </row>
    <row r="13" spans="1:22" ht="53.4" x14ac:dyDescent="0.3">
      <c r="A13" s="248" t="s">
        <v>753</v>
      </c>
      <c r="B13" s="249" t="s">
        <v>25</v>
      </c>
      <c r="C13" s="250">
        <v>996000</v>
      </c>
      <c r="D13" s="250">
        <v>1077871.42</v>
      </c>
      <c r="E13" s="234"/>
      <c r="F13" s="234"/>
      <c r="G13" s="234"/>
      <c r="H13" s="234"/>
      <c r="I13" s="250">
        <v>996000</v>
      </c>
      <c r="J13" s="250">
        <v>1077871.42</v>
      </c>
      <c r="K13" s="234"/>
      <c r="L13" s="234"/>
      <c r="M13" s="234"/>
      <c r="N13" s="234"/>
      <c r="O13" s="234"/>
      <c r="P13" s="234"/>
      <c r="Q13" s="234"/>
      <c r="R13" s="234"/>
      <c r="S13" s="234"/>
      <c r="T13" s="250">
        <v>1077871.42</v>
      </c>
      <c r="U13" s="253">
        <f t="shared" si="0"/>
        <v>-81871.419999999925</v>
      </c>
    </row>
    <row r="14" spans="1:22" ht="27" x14ac:dyDescent="0.3">
      <c r="A14" s="238" t="s">
        <v>754</v>
      </c>
      <c r="B14" s="239" t="s">
        <v>26</v>
      </c>
      <c r="C14" s="240">
        <f>C15</f>
        <v>19129000</v>
      </c>
      <c r="D14" s="241">
        <f>D15</f>
        <v>10572683.51</v>
      </c>
      <c r="E14" s="234"/>
      <c r="F14" s="234"/>
      <c r="G14" s="234"/>
      <c r="H14" s="234"/>
      <c r="I14" s="240">
        <f>I15</f>
        <v>19129000</v>
      </c>
      <c r="J14" s="241">
        <f>J15</f>
        <v>10572683.51</v>
      </c>
      <c r="K14" s="234"/>
      <c r="L14" s="234"/>
      <c r="M14" s="234"/>
      <c r="N14" s="234"/>
      <c r="O14" s="234"/>
      <c r="P14" s="234"/>
      <c r="Q14" s="234"/>
      <c r="R14" s="234"/>
      <c r="S14" s="234"/>
      <c r="T14" s="240">
        <f>T15</f>
        <v>10572683.51</v>
      </c>
      <c r="U14" s="252">
        <f t="shared" si="0"/>
        <v>8556316.4900000002</v>
      </c>
    </row>
    <row r="15" spans="1:22" ht="27" x14ac:dyDescent="0.3">
      <c r="A15" s="248" t="s">
        <v>755</v>
      </c>
      <c r="B15" s="249" t="s">
        <v>27</v>
      </c>
      <c r="C15" s="250">
        <v>19129000</v>
      </c>
      <c r="D15" s="251">
        <v>10572683.51</v>
      </c>
      <c r="E15" s="234"/>
      <c r="F15" s="234"/>
      <c r="G15" s="234"/>
      <c r="H15" s="234"/>
      <c r="I15" s="250">
        <v>19129000</v>
      </c>
      <c r="J15" s="251">
        <v>10572683.51</v>
      </c>
      <c r="K15" s="234"/>
      <c r="L15" s="234"/>
      <c r="M15" s="234"/>
      <c r="N15" s="234"/>
      <c r="O15" s="234"/>
      <c r="P15" s="234"/>
      <c r="Q15" s="234"/>
      <c r="R15" s="234"/>
      <c r="S15" s="234"/>
      <c r="T15" s="250">
        <v>10572683.51</v>
      </c>
      <c r="U15" s="253">
        <f t="shared" si="0"/>
        <v>8556316.4900000002</v>
      </c>
    </row>
    <row r="16" spans="1:22" ht="27" x14ac:dyDescent="0.3">
      <c r="A16" s="238" t="s">
        <v>756</v>
      </c>
      <c r="B16" s="239" t="s">
        <v>28</v>
      </c>
      <c r="C16" s="240">
        <f>C17</f>
        <v>2105000</v>
      </c>
      <c r="D16" s="240">
        <f>D17</f>
        <v>2088591.99</v>
      </c>
      <c r="E16" s="234"/>
      <c r="F16" s="234"/>
      <c r="G16" s="234"/>
      <c r="H16" s="234"/>
      <c r="I16" s="240">
        <f>I17</f>
        <v>2105000</v>
      </c>
      <c r="J16" s="240">
        <f>J17</f>
        <v>2088591.99</v>
      </c>
      <c r="K16" s="234"/>
      <c r="L16" s="234"/>
      <c r="M16" s="234"/>
      <c r="N16" s="234"/>
      <c r="O16" s="234"/>
      <c r="P16" s="234"/>
      <c r="Q16" s="234"/>
      <c r="R16" s="234"/>
      <c r="S16" s="234"/>
      <c r="T16" s="240">
        <f>T17</f>
        <v>2088591.99</v>
      </c>
      <c r="U16" s="252">
        <f t="shared" si="0"/>
        <v>16408.010000000009</v>
      </c>
    </row>
    <row r="17" spans="1:21" ht="27" x14ac:dyDescent="0.3">
      <c r="A17" s="248" t="s">
        <v>757</v>
      </c>
      <c r="B17" s="249" t="s">
        <v>758</v>
      </c>
      <c r="C17" s="250">
        <v>2105000</v>
      </c>
      <c r="D17" s="250">
        <v>2088591.99</v>
      </c>
      <c r="E17" s="234"/>
      <c r="F17" s="234"/>
      <c r="G17" s="234"/>
      <c r="H17" s="234"/>
      <c r="I17" s="250">
        <v>2105000</v>
      </c>
      <c r="J17" s="250">
        <v>2088591.99</v>
      </c>
      <c r="K17" s="234"/>
      <c r="L17" s="234"/>
      <c r="M17" s="234"/>
      <c r="N17" s="234"/>
      <c r="O17" s="234"/>
      <c r="P17" s="234"/>
      <c r="Q17" s="234"/>
      <c r="R17" s="234"/>
      <c r="S17" s="234"/>
      <c r="T17" s="250">
        <v>2088591.99</v>
      </c>
      <c r="U17" s="253">
        <f t="shared" si="0"/>
        <v>16408.010000000009</v>
      </c>
    </row>
    <row r="18" spans="1:21" ht="66.599999999999994" x14ac:dyDescent="0.3">
      <c r="A18" s="238" t="s">
        <v>759</v>
      </c>
      <c r="B18" s="239" t="s">
        <v>29</v>
      </c>
      <c r="C18" s="240">
        <f>C19+C20</f>
        <v>3022000</v>
      </c>
      <c r="D18" s="240">
        <f>D19+D20</f>
        <v>1608849.74</v>
      </c>
      <c r="E18" s="234"/>
      <c r="F18" s="234"/>
      <c r="G18" s="234"/>
      <c r="H18" s="234"/>
      <c r="I18" s="240">
        <f>I19+I20</f>
        <v>3022000</v>
      </c>
      <c r="J18" s="240">
        <f>J19+J20</f>
        <v>1608849.74</v>
      </c>
      <c r="K18" s="234"/>
      <c r="L18" s="234"/>
      <c r="M18" s="234"/>
      <c r="N18" s="234"/>
      <c r="O18" s="234"/>
      <c r="P18" s="234"/>
      <c r="Q18" s="234"/>
      <c r="R18" s="234"/>
      <c r="S18" s="234"/>
      <c r="T18" s="240">
        <f>T19+T20</f>
        <v>1608849.74</v>
      </c>
      <c r="U18" s="252">
        <f t="shared" si="0"/>
        <v>1413150.26</v>
      </c>
    </row>
    <row r="19" spans="1:21" ht="145.80000000000001" x14ac:dyDescent="0.3">
      <c r="A19" s="248" t="s">
        <v>760</v>
      </c>
      <c r="B19" s="249" t="s">
        <v>761</v>
      </c>
      <c r="C19" s="250">
        <v>2971000</v>
      </c>
      <c r="D19" s="250">
        <v>1588402.06</v>
      </c>
      <c r="E19" s="234"/>
      <c r="F19" s="234"/>
      <c r="G19" s="234"/>
      <c r="H19" s="234"/>
      <c r="I19" s="250">
        <v>2971000</v>
      </c>
      <c r="J19" s="250">
        <v>1588402.06</v>
      </c>
      <c r="K19" s="234"/>
      <c r="L19" s="234"/>
      <c r="M19" s="234"/>
      <c r="N19" s="234"/>
      <c r="O19" s="234"/>
      <c r="P19" s="234"/>
      <c r="Q19" s="234"/>
      <c r="R19" s="234"/>
      <c r="S19" s="234"/>
      <c r="T19" s="250">
        <v>1588402.06</v>
      </c>
      <c r="U19" s="253">
        <f t="shared" si="0"/>
        <v>1382597.94</v>
      </c>
    </row>
    <row r="20" spans="1:21" ht="40.200000000000003" x14ac:dyDescent="0.3">
      <c r="A20" s="248" t="s">
        <v>762</v>
      </c>
      <c r="B20" s="249" t="s">
        <v>30</v>
      </c>
      <c r="C20" s="250">
        <v>51000</v>
      </c>
      <c r="D20" s="250">
        <v>20447.68</v>
      </c>
      <c r="E20" s="234"/>
      <c r="F20" s="234"/>
      <c r="G20" s="234"/>
      <c r="H20" s="234"/>
      <c r="I20" s="250">
        <v>51000</v>
      </c>
      <c r="J20" s="250">
        <v>20447.68</v>
      </c>
      <c r="K20" s="234"/>
      <c r="L20" s="234"/>
      <c r="M20" s="234"/>
      <c r="N20" s="234"/>
      <c r="O20" s="234"/>
      <c r="P20" s="234"/>
      <c r="Q20" s="234"/>
      <c r="R20" s="234"/>
      <c r="S20" s="234"/>
      <c r="T20" s="250">
        <v>20447.68</v>
      </c>
      <c r="U20" s="253">
        <f t="shared" si="0"/>
        <v>30552.32</v>
      </c>
    </row>
    <row r="21" spans="1:21" ht="27" x14ac:dyDescent="0.3">
      <c r="A21" s="238" t="s">
        <v>763</v>
      </c>
      <c r="B21" s="239" t="s">
        <v>31</v>
      </c>
      <c r="C21" s="240">
        <f>C22</f>
        <v>69200</v>
      </c>
      <c r="D21" s="240">
        <f>D22</f>
        <v>38123.85</v>
      </c>
      <c r="E21" s="234"/>
      <c r="F21" s="234"/>
      <c r="G21" s="234"/>
      <c r="H21" s="234"/>
      <c r="I21" s="240">
        <f>I22</f>
        <v>69200</v>
      </c>
      <c r="J21" s="240">
        <f>J22</f>
        <v>38123.85</v>
      </c>
      <c r="K21" s="234"/>
      <c r="L21" s="234"/>
      <c r="M21" s="234"/>
      <c r="N21" s="234"/>
      <c r="O21" s="234"/>
      <c r="P21" s="234"/>
      <c r="Q21" s="234"/>
      <c r="R21" s="234"/>
      <c r="S21" s="234"/>
      <c r="T21" s="240">
        <f>T22</f>
        <v>38123.85</v>
      </c>
      <c r="U21" s="252">
        <f t="shared" si="0"/>
        <v>31076.15</v>
      </c>
    </row>
    <row r="22" spans="1:21" ht="27" x14ac:dyDescent="0.3">
      <c r="A22" s="248" t="s">
        <v>764</v>
      </c>
      <c r="B22" s="249" t="s">
        <v>32</v>
      </c>
      <c r="C22" s="250">
        <v>69200</v>
      </c>
      <c r="D22" s="250">
        <v>38123.85</v>
      </c>
      <c r="E22" s="234"/>
      <c r="F22" s="234"/>
      <c r="G22" s="234"/>
      <c r="H22" s="234"/>
      <c r="I22" s="250">
        <v>69200</v>
      </c>
      <c r="J22" s="250">
        <v>38123.85</v>
      </c>
      <c r="K22" s="234"/>
      <c r="L22" s="234"/>
      <c r="M22" s="234"/>
      <c r="N22" s="234"/>
      <c r="O22" s="234"/>
      <c r="P22" s="234"/>
      <c r="Q22" s="234"/>
      <c r="R22" s="234"/>
      <c r="S22" s="234"/>
      <c r="T22" s="250">
        <v>38123.85</v>
      </c>
      <c r="U22" s="253">
        <f t="shared" si="0"/>
        <v>31076.15</v>
      </c>
    </row>
    <row r="23" spans="1:21" ht="53.4" x14ac:dyDescent="0.3">
      <c r="A23" s="238" t="s">
        <v>765</v>
      </c>
      <c r="B23" s="239" t="s">
        <v>33</v>
      </c>
      <c r="C23" s="240">
        <f>C24</f>
        <v>18300</v>
      </c>
      <c r="D23" s="240">
        <f>D24</f>
        <v>12180</v>
      </c>
      <c r="E23" s="234"/>
      <c r="F23" s="234"/>
      <c r="G23" s="234"/>
      <c r="H23" s="234"/>
      <c r="I23" s="240">
        <f>I24</f>
        <v>18300</v>
      </c>
      <c r="J23" s="240">
        <f>J24</f>
        <v>12180</v>
      </c>
      <c r="K23" s="234"/>
      <c r="L23" s="234"/>
      <c r="M23" s="234"/>
      <c r="N23" s="234"/>
      <c r="O23" s="234"/>
      <c r="P23" s="234"/>
      <c r="Q23" s="234"/>
      <c r="R23" s="234"/>
      <c r="S23" s="234"/>
      <c r="T23" s="240">
        <f>T24</f>
        <v>12180</v>
      </c>
      <c r="U23" s="252">
        <f t="shared" si="0"/>
        <v>6120</v>
      </c>
    </row>
    <row r="24" spans="1:21" ht="27" x14ac:dyDescent="0.3">
      <c r="A24" s="248" t="s">
        <v>766</v>
      </c>
      <c r="B24" s="249" t="s">
        <v>767</v>
      </c>
      <c r="C24" s="250">
        <v>18300</v>
      </c>
      <c r="D24" s="250">
        <v>12180</v>
      </c>
      <c r="E24" s="234"/>
      <c r="F24" s="234"/>
      <c r="G24" s="234"/>
      <c r="H24" s="234"/>
      <c r="I24" s="250">
        <v>18300</v>
      </c>
      <c r="J24" s="250">
        <v>12180</v>
      </c>
      <c r="K24" s="234"/>
      <c r="L24" s="234"/>
      <c r="M24" s="234"/>
      <c r="N24" s="234"/>
      <c r="O24" s="234"/>
      <c r="P24" s="234"/>
      <c r="Q24" s="234"/>
      <c r="R24" s="234"/>
      <c r="S24" s="234"/>
      <c r="T24" s="250">
        <v>12180</v>
      </c>
      <c r="U24" s="253">
        <f t="shared" si="0"/>
        <v>6120</v>
      </c>
    </row>
    <row r="25" spans="1:21" ht="40.200000000000003" x14ac:dyDescent="0.3">
      <c r="A25" s="238" t="s">
        <v>768</v>
      </c>
      <c r="B25" s="239" t="s">
        <v>34</v>
      </c>
      <c r="C25" s="240">
        <f>C26+C27</f>
        <v>38151692.600000001</v>
      </c>
      <c r="D25" s="240">
        <f>D26+D27</f>
        <v>2021500.55</v>
      </c>
      <c r="E25" s="234"/>
      <c r="F25" s="234"/>
      <c r="G25" s="234"/>
      <c r="H25" s="234"/>
      <c r="I25" s="240">
        <f>I26+I27</f>
        <v>38151692.600000001</v>
      </c>
      <c r="J25" s="240">
        <f>J26+J27</f>
        <v>2021500.55</v>
      </c>
      <c r="K25" s="234"/>
      <c r="L25" s="234"/>
      <c r="M25" s="234"/>
      <c r="N25" s="234"/>
      <c r="O25" s="234"/>
      <c r="P25" s="234"/>
      <c r="Q25" s="234"/>
      <c r="R25" s="234"/>
      <c r="S25" s="234"/>
      <c r="T25" s="240">
        <f>T26+T27</f>
        <v>2021500.55</v>
      </c>
      <c r="U25" s="252">
        <f t="shared" si="0"/>
        <v>36130192.050000004</v>
      </c>
    </row>
    <row r="26" spans="1:21" ht="119.4" x14ac:dyDescent="0.3">
      <c r="A26" s="248" t="s">
        <v>769</v>
      </c>
      <c r="B26" s="249" t="s">
        <v>770</v>
      </c>
      <c r="C26" s="250">
        <v>783000</v>
      </c>
      <c r="D26" s="250">
        <v>106025</v>
      </c>
      <c r="E26" s="234"/>
      <c r="F26" s="234"/>
      <c r="G26" s="234"/>
      <c r="H26" s="234"/>
      <c r="I26" s="250">
        <v>783000</v>
      </c>
      <c r="J26" s="250">
        <v>106025</v>
      </c>
      <c r="K26" s="234"/>
      <c r="L26" s="234"/>
      <c r="M26" s="234"/>
      <c r="N26" s="234"/>
      <c r="O26" s="234"/>
      <c r="P26" s="234"/>
      <c r="Q26" s="234"/>
      <c r="R26" s="234"/>
      <c r="S26" s="234"/>
      <c r="T26" s="250">
        <v>106025</v>
      </c>
      <c r="U26" s="253">
        <f t="shared" si="0"/>
        <v>676975</v>
      </c>
    </row>
    <row r="27" spans="1:21" ht="119.4" x14ac:dyDescent="0.3">
      <c r="A27" s="248" t="s">
        <v>771</v>
      </c>
      <c r="B27" s="249" t="s">
        <v>772</v>
      </c>
      <c r="C27" s="250">
        <v>37368692.600000001</v>
      </c>
      <c r="D27" s="250">
        <v>1915475.55</v>
      </c>
      <c r="E27" s="234"/>
      <c r="F27" s="234"/>
      <c r="G27" s="234"/>
      <c r="H27" s="234"/>
      <c r="I27" s="250">
        <v>37368692.600000001</v>
      </c>
      <c r="J27" s="250">
        <v>1915475.55</v>
      </c>
      <c r="K27" s="234"/>
      <c r="L27" s="234"/>
      <c r="M27" s="234"/>
      <c r="N27" s="234"/>
      <c r="O27" s="234"/>
      <c r="P27" s="234"/>
      <c r="Q27" s="234"/>
      <c r="R27" s="234"/>
      <c r="S27" s="234"/>
      <c r="T27" s="250">
        <v>1915475.55</v>
      </c>
      <c r="U27" s="253">
        <f t="shared" si="0"/>
        <v>35453217.050000004</v>
      </c>
    </row>
    <row r="28" spans="1:21" ht="27" x14ac:dyDescent="0.3">
      <c r="A28" s="238" t="s">
        <v>773</v>
      </c>
      <c r="B28" s="239" t="s">
        <v>35</v>
      </c>
      <c r="C28" s="240">
        <v>600000</v>
      </c>
      <c r="D28" s="240">
        <v>513919.38</v>
      </c>
      <c r="E28" s="234"/>
      <c r="F28" s="234"/>
      <c r="G28" s="234"/>
      <c r="H28" s="234"/>
      <c r="I28" s="240">
        <v>600000</v>
      </c>
      <c r="J28" s="240">
        <v>513919.38</v>
      </c>
      <c r="K28" s="234"/>
      <c r="L28" s="234"/>
      <c r="M28" s="234"/>
      <c r="N28" s="234"/>
      <c r="O28" s="234"/>
      <c r="P28" s="234"/>
      <c r="Q28" s="234"/>
      <c r="R28" s="234"/>
      <c r="S28" s="234"/>
      <c r="T28" s="240">
        <v>513919.38</v>
      </c>
      <c r="U28" s="252">
        <f t="shared" si="0"/>
        <v>86080.62</v>
      </c>
    </row>
    <row r="29" spans="1:21" ht="26.4" x14ac:dyDescent="0.3">
      <c r="A29" s="242" t="s">
        <v>774</v>
      </c>
      <c r="B29" s="243" t="s">
        <v>36</v>
      </c>
      <c r="C29" s="240">
        <v>522979982.97000003</v>
      </c>
      <c r="D29" s="240">
        <v>365657861.41000003</v>
      </c>
      <c r="E29" s="234"/>
      <c r="F29" s="234"/>
      <c r="G29" s="234"/>
      <c r="H29" s="234"/>
      <c r="I29" s="240">
        <v>522979982.97000003</v>
      </c>
      <c r="J29" s="240">
        <v>365657861.41000003</v>
      </c>
      <c r="K29" s="234"/>
      <c r="L29" s="234"/>
      <c r="M29" s="234"/>
      <c r="N29" s="234"/>
      <c r="O29" s="234"/>
      <c r="P29" s="234"/>
      <c r="Q29" s="234"/>
      <c r="R29" s="234"/>
      <c r="S29" s="234"/>
      <c r="T29" s="240">
        <v>365657861.41000003</v>
      </c>
      <c r="U29" s="252">
        <f t="shared" si="0"/>
        <v>157322121.56</v>
      </c>
    </row>
    <row r="30" spans="1:21" ht="79.2" x14ac:dyDescent="0.3">
      <c r="A30" s="242" t="s">
        <v>775</v>
      </c>
      <c r="B30" s="243" t="s">
        <v>776</v>
      </c>
      <c r="C30" s="244">
        <v>522979982.97000003</v>
      </c>
      <c r="D30" s="244">
        <v>365657861.41000003</v>
      </c>
      <c r="E30" s="234"/>
      <c r="F30" s="234"/>
      <c r="G30" s="234"/>
      <c r="H30" s="234"/>
      <c r="I30" s="240">
        <v>522979982.97000003</v>
      </c>
      <c r="J30" s="240">
        <v>365657861.41000003</v>
      </c>
      <c r="K30" s="257"/>
      <c r="L30" s="257"/>
      <c r="M30" s="257"/>
      <c r="N30" s="257"/>
      <c r="O30" s="257"/>
      <c r="P30" s="257"/>
      <c r="Q30" s="257"/>
      <c r="R30" s="257"/>
      <c r="S30" s="257"/>
      <c r="T30" s="240">
        <v>365657861.41000003</v>
      </c>
      <c r="U30" s="258">
        <f t="shared" si="0"/>
        <v>157322121.56</v>
      </c>
    </row>
    <row r="31" spans="1:21" ht="26.4" x14ac:dyDescent="0.3">
      <c r="A31" s="242" t="s">
        <v>777</v>
      </c>
      <c r="B31" s="243" t="s">
        <v>778</v>
      </c>
      <c r="C31" s="244">
        <v>135422400</v>
      </c>
      <c r="D31" s="244">
        <v>104082600</v>
      </c>
      <c r="E31" s="234"/>
      <c r="F31" s="234"/>
      <c r="G31" s="234"/>
      <c r="H31" s="234"/>
      <c r="I31" s="240">
        <v>135422400</v>
      </c>
      <c r="J31" s="240">
        <v>104082600</v>
      </c>
      <c r="K31" s="257"/>
      <c r="L31" s="257"/>
      <c r="M31" s="257"/>
      <c r="N31" s="257"/>
      <c r="O31" s="257"/>
      <c r="P31" s="257"/>
      <c r="Q31" s="257"/>
      <c r="R31" s="257"/>
      <c r="S31" s="257"/>
      <c r="T31" s="240">
        <v>104082600</v>
      </c>
      <c r="U31" s="258">
        <f t="shared" si="0"/>
        <v>31339800</v>
      </c>
    </row>
    <row r="32" spans="1:21" ht="52.8" x14ac:dyDescent="0.3">
      <c r="A32" s="242" t="s">
        <v>779</v>
      </c>
      <c r="B32" s="243" t="s">
        <v>780</v>
      </c>
      <c r="C32" s="244">
        <v>12149087.17</v>
      </c>
      <c r="D32" s="244">
        <v>8610651.3699999992</v>
      </c>
      <c r="E32" s="234"/>
      <c r="F32" s="234"/>
      <c r="G32" s="234"/>
      <c r="H32" s="234"/>
      <c r="I32" s="240">
        <v>12149087.17</v>
      </c>
      <c r="J32" s="240">
        <v>8610651.3699999992</v>
      </c>
      <c r="K32" s="257"/>
      <c r="L32" s="257"/>
      <c r="M32" s="257"/>
      <c r="N32" s="257"/>
      <c r="O32" s="257"/>
      <c r="P32" s="257"/>
      <c r="Q32" s="257"/>
      <c r="R32" s="257"/>
      <c r="S32" s="257"/>
      <c r="T32" s="240">
        <v>8610651.3699999992</v>
      </c>
      <c r="U32" s="258">
        <f t="shared" si="0"/>
        <v>3538435.8000000007</v>
      </c>
    </row>
    <row r="33" spans="1:21" ht="39.6" x14ac:dyDescent="0.3">
      <c r="A33" s="242" t="s">
        <v>781</v>
      </c>
      <c r="B33" s="243" t="s">
        <v>782</v>
      </c>
      <c r="C33" s="244">
        <v>251871600</v>
      </c>
      <c r="D33" s="244">
        <v>170807648.38999999</v>
      </c>
      <c r="E33" s="234"/>
      <c r="F33" s="234"/>
      <c r="G33" s="234"/>
      <c r="H33" s="234"/>
      <c r="I33" s="240">
        <v>251871600</v>
      </c>
      <c r="J33" s="240">
        <v>170807648.38999999</v>
      </c>
      <c r="K33" s="257"/>
      <c r="L33" s="257"/>
      <c r="M33" s="257"/>
      <c r="N33" s="257"/>
      <c r="O33" s="257"/>
      <c r="P33" s="257"/>
      <c r="Q33" s="257"/>
      <c r="R33" s="257"/>
      <c r="S33" s="257"/>
      <c r="T33" s="240">
        <v>170807648.38999999</v>
      </c>
      <c r="U33" s="258">
        <f t="shared" si="0"/>
        <v>81063951.610000014</v>
      </c>
    </row>
    <row r="34" spans="1:21" ht="26.4" x14ac:dyDescent="0.3">
      <c r="A34" s="242" t="s">
        <v>783</v>
      </c>
      <c r="B34" s="243" t="s">
        <v>38</v>
      </c>
      <c r="C34" s="244">
        <v>683931.8</v>
      </c>
      <c r="D34" s="244">
        <v>289600</v>
      </c>
      <c r="E34" s="234"/>
      <c r="F34" s="234"/>
      <c r="G34" s="234"/>
      <c r="H34" s="234"/>
      <c r="I34" s="240">
        <v>683931.8</v>
      </c>
      <c r="J34" s="240">
        <v>289600</v>
      </c>
      <c r="K34" s="257"/>
      <c r="L34" s="257"/>
      <c r="M34" s="257"/>
      <c r="N34" s="257"/>
      <c r="O34" s="257"/>
      <c r="P34" s="257"/>
      <c r="Q34" s="257"/>
      <c r="R34" s="257"/>
      <c r="S34" s="257"/>
      <c r="T34" s="240">
        <v>289600</v>
      </c>
      <c r="U34" s="258">
        <f t="shared" si="0"/>
        <v>394331.80000000005</v>
      </c>
    </row>
    <row r="35" spans="1:21" ht="20.399999999999999" customHeight="1" thickBot="1" x14ac:dyDescent="0.35">
      <c r="A35" s="245"/>
      <c r="B35" s="246"/>
      <c r="C35" s="247" t="e">
        <f>C29+C5</f>
        <v>#REF!</v>
      </c>
      <c r="D35" s="247" t="e">
        <f>D29+D5</f>
        <v>#REF!</v>
      </c>
      <c r="E35" s="234"/>
      <c r="F35" s="234"/>
      <c r="G35" s="234"/>
      <c r="H35" s="234"/>
      <c r="I35" s="254">
        <f>I29+I5</f>
        <v>640400675.57000005</v>
      </c>
      <c r="J35" s="254" t="e">
        <f>J29+J5</f>
        <v>#REF!</v>
      </c>
      <c r="K35" s="255"/>
      <c r="L35" s="255"/>
      <c r="M35" s="255"/>
      <c r="N35" s="255"/>
      <c r="O35" s="255"/>
      <c r="P35" s="255"/>
      <c r="Q35" s="255"/>
      <c r="R35" s="255"/>
      <c r="S35" s="255"/>
      <c r="T35" s="254">
        <f>T29+T5</f>
        <v>422728365.55000001</v>
      </c>
      <c r="U35" s="256">
        <f t="shared" si="0"/>
        <v>217672310.02000004</v>
      </c>
    </row>
    <row r="36" spans="1:21" x14ac:dyDescent="0.3">
      <c r="T36" s="227"/>
    </row>
    <row r="37" spans="1:21" x14ac:dyDescent="0.3">
      <c r="T37" s="226"/>
    </row>
  </sheetData>
  <mergeCells count="8">
    <mergeCell ref="A1:U1"/>
    <mergeCell ref="A2:U2"/>
    <mergeCell ref="C3:C4"/>
    <mergeCell ref="I3:I4"/>
    <mergeCell ref="T3:T4"/>
    <mergeCell ref="U3:U4"/>
    <mergeCell ref="A3:A4"/>
    <mergeCell ref="B3:B4"/>
  </mergeCells>
  <pageMargins left="0.59055118110236227" right="0.19685039370078741" top="0.19685039370078741" bottom="0.19685039370078741" header="0" footer="0"/>
  <pageSetup paperSize="9" scale="85" fitToHeight="8" orientation="portrait" errors="blank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239"/>
  <sheetViews>
    <sheetView view="pageBreakPreview" topLeftCell="A202" zoomScaleNormal="100" zoomScaleSheetLayoutView="100" workbookViewId="0">
      <selection activeCell="A220" sqref="A220"/>
    </sheetView>
  </sheetViews>
  <sheetFormatPr defaultColWidth="9.44140625" defaultRowHeight="14.4" x14ac:dyDescent="0.3"/>
  <cols>
    <col min="1" max="1" width="53.88671875" style="1" customWidth="1"/>
    <col min="2" max="2" width="23.5546875" style="1" customWidth="1"/>
    <col min="3" max="8" width="0" style="1" hidden="1" customWidth="1"/>
    <col min="9" max="9" width="16.33203125" style="1" customWidth="1"/>
    <col min="10" max="10" width="0" style="1" hidden="1" customWidth="1"/>
    <col min="11" max="11" width="53.44140625" style="1" hidden="1" customWidth="1"/>
    <col min="12" max="12" width="5.88671875" style="1" hidden="1" customWidth="1"/>
    <col min="13" max="13" width="25.5546875" style="1" hidden="1" customWidth="1"/>
    <col min="14" max="16" width="0" style="1" hidden="1" customWidth="1"/>
    <col min="17" max="17" width="14" style="1" customWidth="1"/>
    <col min="18" max="18" width="16.88671875" style="1" customWidth="1"/>
    <col min="19" max="19" width="0" style="1" hidden="1" customWidth="1"/>
    <col min="20" max="20" width="6.88671875" style="1" customWidth="1"/>
    <col min="21" max="16384" width="9.44140625" style="1"/>
  </cols>
  <sheetData>
    <row r="1" spans="1:20" ht="7.5" customHeight="1" x14ac:dyDescent="0.3">
      <c r="A1" s="12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2"/>
      <c r="O1" s="2"/>
      <c r="P1" s="2"/>
      <c r="Q1" s="2"/>
      <c r="R1" s="2"/>
      <c r="S1" s="3"/>
      <c r="T1" s="3"/>
    </row>
    <row r="2" spans="1:20" ht="14.1" customHeight="1" x14ac:dyDescent="0.3">
      <c r="A2" s="287" t="s">
        <v>40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2"/>
      <c r="T2" s="3"/>
    </row>
    <row r="3" spans="1:20" ht="84.6" customHeight="1" x14ac:dyDescent="0.3">
      <c r="A3" s="29"/>
      <c r="B3" s="31" t="s">
        <v>374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2" t="s">
        <v>7</v>
      </c>
      <c r="I3" s="33" t="s">
        <v>0</v>
      </c>
      <c r="J3" s="32" t="s">
        <v>8</v>
      </c>
      <c r="K3" s="25"/>
      <c r="L3" s="25"/>
      <c r="M3" s="25"/>
      <c r="N3" s="26" t="s">
        <v>5</v>
      </c>
      <c r="O3" s="26" t="s">
        <v>41</v>
      </c>
      <c r="P3" s="26" t="s">
        <v>7</v>
      </c>
      <c r="Q3" s="33" t="s">
        <v>1</v>
      </c>
      <c r="R3" s="33" t="s">
        <v>375</v>
      </c>
      <c r="S3" s="23" t="s">
        <v>8</v>
      </c>
      <c r="T3" s="3"/>
    </row>
    <row r="4" spans="1:20" ht="30" customHeight="1" x14ac:dyDescent="0.3">
      <c r="A4" s="34" t="s">
        <v>42</v>
      </c>
      <c r="B4" s="35" t="s">
        <v>17</v>
      </c>
      <c r="C4" s="36">
        <v>0</v>
      </c>
      <c r="D4" s="36">
        <v>0</v>
      </c>
      <c r="E4" s="36">
        <v>0</v>
      </c>
      <c r="F4" s="36">
        <v>0</v>
      </c>
      <c r="G4" s="36">
        <v>0</v>
      </c>
      <c r="H4" s="36">
        <v>0</v>
      </c>
      <c r="I4" s="36">
        <f>I6+I75+I95+I116+I174+I195+I214+I223+I228</f>
        <v>649133343.6500001</v>
      </c>
      <c r="J4" s="37">
        <v>0</v>
      </c>
      <c r="K4" s="38" t="s">
        <v>42</v>
      </c>
      <c r="L4" s="39" t="s">
        <v>43</v>
      </c>
      <c r="M4" s="35" t="s">
        <v>17</v>
      </c>
      <c r="N4" s="36">
        <v>0</v>
      </c>
      <c r="O4" s="36">
        <v>0</v>
      </c>
      <c r="P4" s="36">
        <v>0</v>
      </c>
      <c r="Q4" s="36">
        <f>Q6+Q75+Q95+Q116+Q174+Q195+Q214+Q223+Q228</f>
        <v>421873320.31999999</v>
      </c>
      <c r="R4" s="36">
        <f>R6+R75+R95+R116+R174+R195+R214+R223+R228</f>
        <v>227260023.33000001</v>
      </c>
      <c r="S4" s="30">
        <v>0</v>
      </c>
      <c r="T4" s="3"/>
    </row>
    <row r="5" spans="1:20" ht="14.25" customHeight="1" x14ac:dyDescent="0.3">
      <c r="A5" s="40" t="s">
        <v>18</v>
      </c>
      <c r="B5" s="41"/>
      <c r="C5" s="41"/>
      <c r="D5" s="41"/>
      <c r="E5" s="41"/>
      <c r="F5" s="41"/>
      <c r="G5" s="41"/>
      <c r="H5" s="41"/>
      <c r="I5" s="41"/>
      <c r="J5" s="42"/>
      <c r="K5" s="43" t="s">
        <v>18</v>
      </c>
      <c r="L5" s="44"/>
      <c r="M5" s="41"/>
      <c r="N5" s="41"/>
      <c r="O5" s="41"/>
      <c r="P5" s="41"/>
      <c r="Q5" s="41"/>
      <c r="R5" s="41"/>
      <c r="S5" s="15"/>
      <c r="T5" s="3"/>
    </row>
    <row r="6" spans="1:20" x14ac:dyDescent="0.3">
      <c r="A6" s="45" t="s">
        <v>44</v>
      </c>
      <c r="B6" s="46" t="s">
        <v>45</v>
      </c>
      <c r="C6" s="47">
        <v>0</v>
      </c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f>SUM(I7+I13+I18+I39+I43+I57+I60)</f>
        <v>56998728.310000002</v>
      </c>
      <c r="J6" s="48">
        <v>0</v>
      </c>
      <c r="K6" s="45" t="s">
        <v>44</v>
      </c>
      <c r="L6" s="49" t="s">
        <v>43</v>
      </c>
      <c r="M6" s="46" t="s">
        <v>45</v>
      </c>
      <c r="N6" s="47">
        <v>0</v>
      </c>
      <c r="O6" s="47">
        <v>0</v>
      </c>
      <c r="P6" s="47">
        <v>0</v>
      </c>
      <c r="Q6" s="47">
        <f>SUM(Q7+Q13+Q18+Q39+Q43+Q57+Q60)</f>
        <v>38780903.060000002</v>
      </c>
      <c r="R6" s="47">
        <f>I6-Q6</f>
        <v>18217825.25</v>
      </c>
      <c r="S6" s="7">
        <v>0</v>
      </c>
      <c r="T6" s="3"/>
    </row>
    <row r="7" spans="1:20" ht="21.6" x14ac:dyDescent="0.3">
      <c r="A7" s="45" t="s">
        <v>46</v>
      </c>
      <c r="B7" s="46" t="s">
        <v>47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f>SUM(I8)</f>
        <v>2701808</v>
      </c>
      <c r="J7" s="48">
        <v>0</v>
      </c>
      <c r="K7" s="45" t="s">
        <v>46</v>
      </c>
      <c r="L7" s="49" t="s">
        <v>43</v>
      </c>
      <c r="M7" s="46" t="s">
        <v>47</v>
      </c>
      <c r="N7" s="47">
        <v>0</v>
      </c>
      <c r="O7" s="47">
        <v>0</v>
      </c>
      <c r="P7" s="47">
        <v>0</v>
      </c>
      <c r="Q7" s="47">
        <f>SUM(Q8)</f>
        <v>1348289.02</v>
      </c>
      <c r="R7" s="47">
        <f t="shared" ref="R7:R68" si="0">I7-Q7</f>
        <v>1353518.98</v>
      </c>
      <c r="S7" s="7">
        <v>0</v>
      </c>
      <c r="T7" s="3"/>
    </row>
    <row r="8" spans="1:20" ht="42" x14ac:dyDescent="0.3">
      <c r="A8" s="45" t="s">
        <v>48</v>
      </c>
      <c r="B8" s="46" t="s">
        <v>49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259">
        <f>SUM(I9)</f>
        <v>2701808</v>
      </c>
      <c r="J8" s="260">
        <v>0</v>
      </c>
      <c r="K8" s="261" t="s">
        <v>48</v>
      </c>
      <c r="L8" s="262" t="s">
        <v>43</v>
      </c>
      <c r="M8" s="263" t="s">
        <v>49</v>
      </c>
      <c r="N8" s="259">
        <v>0</v>
      </c>
      <c r="O8" s="259">
        <v>0</v>
      </c>
      <c r="P8" s="259">
        <v>0</v>
      </c>
      <c r="Q8" s="259">
        <f>SUM(Q9)</f>
        <v>1348289.02</v>
      </c>
      <c r="R8" s="47">
        <f t="shared" si="0"/>
        <v>1353518.98</v>
      </c>
      <c r="S8" s="7">
        <v>0</v>
      </c>
      <c r="T8" s="3"/>
    </row>
    <row r="9" spans="1:20" ht="21.6" x14ac:dyDescent="0.3">
      <c r="A9" s="45" t="s">
        <v>50</v>
      </c>
      <c r="B9" s="46" t="s">
        <v>51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259">
        <f>SUM(I10:I12)</f>
        <v>2701808</v>
      </c>
      <c r="J9" s="260">
        <v>0</v>
      </c>
      <c r="K9" s="261" t="s">
        <v>50</v>
      </c>
      <c r="L9" s="262" t="s">
        <v>43</v>
      </c>
      <c r="M9" s="263" t="s">
        <v>51</v>
      </c>
      <c r="N9" s="259">
        <v>0</v>
      </c>
      <c r="O9" s="259">
        <v>0</v>
      </c>
      <c r="P9" s="259">
        <v>0</v>
      </c>
      <c r="Q9" s="259">
        <f>SUM(Q10:Q12)</f>
        <v>1348289.02</v>
      </c>
      <c r="R9" s="47">
        <f t="shared" si="0"/>
        <v>1353518.98</v>
      </c>
      <c r="S9" s="7">
        <v>0</v>
      </c>
      <c r="T9" s="3"/>
    </row>
    <row r="10" spans="1:20" x14ac:dyDescent="0.3">
      <c r="A10" s="45" t="s">
        <v>52</v>
      </c>
      <c r="B10" s="46" t="s">
        <v>53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259">
        <v>2047500</v>
      </c>
      <c r="J10" s="260">
        <v>0</v>
      </c>
      <c r="K10" s="261" t="s">
        <v>52</v>
      </c>
      <c r="L10" s="262" t="s">
        <v>43</v>
      </c>
      <c r="M10" s="263" t="s">
        <v>53</v>
      </c>
      <c r="N10" s="259">
        <v>0</v>
      </c>
      <c r="O10" s="259">
        <v>0</v>
      </c>
      <c r="P10" s="259">
        <v>0</v>
      </c>
      <c r="Q10" s="259">
        <v>1127909.71</v>
      </c>
      <c r="R10" s="47">
        <f t="shared" si="0"/>
        <v>919590.29</v>
      </c>
      <c r="S10" s="7">
        <v>0</v>
      </c>
      <c r="T10" s="3"/>
    </row>
    <row r="11" spans="1:20" ht="21.6" x14ac:dyDescent="0.3">
      <c r="A11" s="45" t="s">
        <v>54</v>
      </c>
      <c r="B11" s="46" t="s">
        <v>55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259">
        <v>35908</v>
      </c>
      <c r="J11" s="260">
        <v>0</v>
      </c>
      <c r="K11" s="261" t="s">
        <v>54</v>
      </c>
      <c r="L11" s="262" t="s">
        <v>43</v>
      </c>
      <c r="M11" s="263" t="s">
        <v>55</v>
      </c>
      <c r="N11" s="259">
        <v>0</v>
      </c>
      <c r="O11" s="259">
        <v>0</v>
      </c>
      <c r="P11" s="259">
        <v>0</v>
      </c>
      <c r="Q11" s="259">
        <v>35908</v>
      </c>
      <c r="R11" s="47">
        <f t="shared" si="0"/>
        <v>0</v>
      </c>
      <c r="S11" s="7">
        <v>0</v>
      </c>
      <c r="T11" s="3"/>
    </row>
    <row r="12" spans="1:20" ht="31.8" x14ac:dyDescent="0.3">
      <c r="A12" s="45" t="s">
        <v>56</v>
      </c>
      <c r="B12" s="46" t="s">
        <v>57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259">
        <v>618400</v>
      </c>
      <c r="J12" s="260">
        <v>0</v>
      </c>
      <c r="K12" s="261" t="s">
        <v>56</v>
      </c>
      <c r="L12" s="262" t="s">
        <v>43</v>
      </c>
      <c r="M12" s="263" t="s">
        <v>57</v>
      </c>
      <c r="N12" s="259">
        <v>0</v>
      </c>
      <c r="O12" s="259">
        <v>0</v>
      </c>
      <c r="P12" s="259">
        <v>0</v>
      </c>
      <c r="Q12" s="259">
        <v>184471.31</v>
      </c>
      <c r="R12" s="47">
        <f t="shared" si="0"/>
        <v>433928.69</v>
      </c>
      <c r="S12" s="7">
        <v>0</v>
      </c>
      <c r="T12" s="3"/>
    </row>
    <row r="13" spans="1:20" ht="31.8" x14ac:dyDescent="0.3">
      <c r="A13" s="45" t="s">
        <v>58</v>
      </c>
      <c r="B13" s="46" t="s">
        <v>59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f>SUM(I14)</f>
        <v>336100.35</v>
      </c>
      <c r="J13" s="48">
        <v>0</v>
      </c>
      <c r="K13" s="45" t="s">
        <v>58</v>
      </c>
      <c r="L13" s="49" t="s">
        <v>43</v>
      </c>
      <c r="M13" s="46" t="s">
        <v>59</v>
      </c>
      <c r="N13" s="47">
        <v>0</v>
      </c>
      <c r="O13" s="47">
        <v>0</v>
      </c>
      <c r="P13" s="47">
        <v>0</v>
      </c>
      <c r="Q13" s="47">
        <f>SUM(Q14)</f>
        <v>230368.42</v>
      </c>
      <c r="R13" s="47">
        <f t="shared" si="0"/>
        <v>105731.92999999996</v>
      </c>
      <c r="S13" s="7">
        <v>0</v>
      </c>
      <c r="T13" s="3"/>
    </row>
    <row r="14" spans="1:20" ht="21.6" x14ac:dyDescent="0.3">
      <c r="A14" s="45" t="s">
        <v>60</v>
      </c>
      <c r="B14" s="46" t="s">
        <v>61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259">
        <f>SUM(I15)</f>
        <v>336100.35</v>
      </c>
      <c r="J14" s="260">
        <v>0</v>
      </c>
      <c r="K14" s="261" t="s">
        <v>60</v>
      </c>
      <c r="L14" s="262" t="s">
        <v>43</v>
      </c>
      <c r="M14" s="263" t="s">
        <v>61</v>
      </c>
      <c r="N14" s="259">
        <v>0</v>
      </c>
      <c r="O14" s="259">
        <v>0</v>
      </c>
      <c r="P14" s="259">
        <v>0</v>
      </c>
      <c r="Q14" s="259">
        <f>SUM(Q15)</f>
        <v>230368.42</v>
      </c>
      <c r="R14" s="47">
        <f t="shared" si="0"/>
        <v>105731.92999999996</v>
      </c>
      <c r="S14" s="7">
        <v>0</v>
      </c>
      <c r="T14" s="3"/>
    </row>
    <row r="15" spans="1:20" ht="21.6" x14ac:dyDescent="0.3">
      <c r="A15" s="45" t="s">
        <v>62</v>
      </c>
      <c r="B15" s="46" t="s">
        <v>63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259">
        <f>SUM(I16:I17)</f>
        <v>336100.35</v>
      </c>
      <c r="J15" s="260">
        <v>0</v>
      </c>
      <c r="K15" s="261" t="s">
        <v>62</v>
      </c>
      <c r="L15" s="262" t="s">
        <v>43</v>
      </c>
      <c r="M15" s="263" t="s">
        <v>63</v>
      </c>
      <c r="N15" s="259">
        <v>0</v>
      </c>
      <c r="O15" s="259">
        <v>0</v>
      </c>
      <c r="P15" s="259">
        <v>0</v>
      </c>
      <c r="Q15" s="259">
        <f>SUM(Q16:Q17)</f>
        <v>230368.42</v>
      </c>
      <c r="R15" s="47">
        <f t="shared" si="0"/>
        <v>105731.92999999996</v>
      </c>
      <c r="S15" s="7">
        <v>0</v>
      </c>
      <c r="T15" s="3"/>
    </row>
    <row r="16" spans="1:20" x14ac:dyDescent="0.3">
      <c r="A16" s="45" t="s">
        <v>64</v>
      </c>
      <c r="B16" s="46" t="s">
        <v>65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259">
        <v>336100</v>
      </c>
      <c r="J16" s="260">
        <v>0</v>
      </c>
      <c r="K16" s="261" t="s">
        <v>64</v>
      </c>
      <c r="L16" s="262" t="s">
        <v>43</v>
      </c>
      <c r="M16" s="263" t="s">
        <v>65</v>
      </c>
      <c r="N16" s="259">
        <v>0</v>
      </c>
      <c r="O16" s="259">
        <v>0</v>
      </c>
      <c r="P16" s="259">
        <v>0</v>
      </c>
      <c r="Q16" s="259">
        <v>230368.07</v>
      </c>
      <c r="R16" s="47">
        <f t="shared" si="0"/>
        <v>105731.93</v>
      </c>
      <c r="S16" s="7">
        <v>0</v>
      </c>
      <c r="T16" s="3"/>
    </row>
    <row r="17" spans="1:20" x14ac:dyDescent="0.3">
      <c r="A17" s="45"/>
      <c r="B17" s="46" t="s">
        <v>791</v>
      </c>
      <c r="C17" s="47"/>
      <c r="D17" s="47"/>
      <c r="E17" s="47"/>
      <c r="F17" s="47"/>
      <c r="G17" s="47"/>
      <c r="H17" s="47"/>
      <c r="I17" s="259">
        <v>0.35</v>
      </c>
      <c r="J17" s="260"/>
      <c r="K17" s="261"/>
      <c r="L17" s="262"/>
      <c r="M17" s="263"/>
      <c r="N17" s="259"/>
      <c r="O17" s="259"/>
      <c r="P17" s="259"/>
      <c r="Q17" s="259">
        <v>0.35</v>
      </c>
      <c r="R17" s="47"/>
      <c r="S17" s="7"/>
      <c r="T17" s="3"/>
    </row>
    <row r="18" spans="1:20" ht="31.8" x14ac:dyDescent="0.3">
      <c r="A18" s="45" t="s">
        <v>66</v>
      </c>
      <c r="B18" s="46" t="s">
        <v>67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  <c r="H18" s="47">
        <v>0</v>
      </c>
      <c r="I18" s="47">
        <f>SUM(I19+I26+I29+I32)</f>
        <v>25772773.650000002</v>
      </c>
      <c r="J18" s="48">
        <v>0</v>
      </c>
      <c r="K18" s="45" t="s">
        <v>66</v>
      </c>
      <c r="L18" s="49" t="s">
        <v>43</v>
      </c>
      <c r="M18" s="46" t="s">
        <v>67</v>
      </c>
      <c r="N18" s="47">
        <v>0</v>
      </c>
      <c r="O18" s="47">
        <v>0</v>
      </c>
      <c r="P18" s="47">
        <v>0</v>
      </c>
      <c r="Q18" s="47">
        <f>SUM(Q19+Q26+Q29+Q32)</f>
        <v>16765606.100000001</v>
      </c>
      <c r="R18" s="47">
        <f t="shared" si="0"/>
        <v>9007167.5500000007</v>
      </c>
      <c r="S18" s="7">
        <v>0</v>
      </c>
      <c r="T18" s="3"/>
    </row>
    <row r="19" spans="1:20" ht="42" x14ac:dyDescent="0.3">
      <c r="A19" s="45" t="s">
        <v>48</v>
      </c>
      <c r="B19" s="46" t="s">
        <v>68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259">
        <f>SUM(I20+I22)</f>
        <v>23042503.73</v>
      </c>
      <c r="J19" s="260">
        <v>0</v>
      </c>
      <c r="K19" s="261" t="s">
        <v>48</v>
      </c>
      <c r="L19" s="262" t="s">
        <v>43</v>
      </c>
      <c r="M19" s="263" t="s">
        <v>68</v>
      </c>
      <c r="N19" s="259">
        <v>0</v>
      </c>
      <c r="O19" s="259">
        <v>0</v>
      </c>
      <c r="P19" s="259">
        <v>0</v>
      </c>
      <c r="Q19" s="259">
        <f>SUM(Q20+Q22)</f>
        <v>14477946.970000001</v>
      </c>
      <c r="R19" s="47">
        <f t="shared" si="0"/>
        <v>8564556.7599999998</v>
      </c>
      <c r="S19" s="7">
        <v>0</v>
      </c>
      <c r="T19" s="3"/>
    </row>
    <row r="20" spans="1:20" x14ac:dyDescent="0.3">
      <c r="A20" s="45" t="s">
        <v>69</v>
      </c>
      <c r="B20" s="46" t="s">
        <v>70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259">
        <f>SUM(I21)</f>
        <v>5600</v>
      </c>
      <c r="J20" s="260">
        <v>0</v>
      </c>
      <c r="K20" s="261" t="s">
        <v>69</v>
      </c>
      <c r="L20" s="262" t="s">
        <v>43</v>
      </c>
      <c r="M20" s="263" t="s">
        <v>70</v>
      </c>
      <c r="N20" s="259">
        <v>0</v>
      </c>
      <c r="O20" s="259">
        <v>0</v>
      </c>
      <c r="P20" s="259">
        <v>0</v>
      </c>
      <c r="Q20" s="259">
        <f>SUM(Q21)</f>
        <v>5600</v>
      </c>
      <c r="R20" s="47">
        <f t="shared" si="0"/>
        <v>0</v>
      </c>
      <c r="S20" s="7">
        <v>0</v>
      </c>
      <c r="T20" s="3"/>
    </row>
    <row r="21" spans="1:20" ht="21.6" x14ac:dyDescent="0.3">
      <c r="A21" s="45" t="s">
        <v>71</v>
      </c>
      <c r="B21" s="46" t="s">
        <v>72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259">
        <v>5600</v>
      </c>
      <c r="J21" s="260">
        <v>0</v>
      </c>
      <c r="K21" s="261" t="s">
        <v>71</v>
      </c>
      <c r="L21" s="262" t="s">
        <v>43</v>
      </c>
      <c r="M21" s="263" t="s">
        <v>72</v>
      </c>
      <c r="N21" s="259">
        <v>0</v>
      </c>
      <c r="O21" s="259">
        <v>0</v>
      </c>
      <c r="P21" s="259">
        <v>0</v>
      </c>
      <c r="Q21" s="259">
        <v>5600</v>
      </c>
      <c r="R21" s="47">
        <f t="shared" si="0"/>
        <v>0</v>
      </c>
      <c r="S21" s="7">
        <v>0</v>
      </c>
      <c r="T21" s="3"/>
    </row>
    <row r="22" spans="1:20" ht="21.6" x14ac:dyDescent="0.3">
      <c r="A22" s="45" t="s">
        <v>50</v>
      </c>
      <c r="B22" s="46" t="s">
        <v>73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259">
        <f>SUM(I23:I25)</f>
        <v>23036903.73</v>
      </c>
      <c r="J22" s="260">
        <v>0</v>
      </c>
      <c r="K22" s="261" t="s">
        <v>50</v>
      </c>
      <c r="L22" s="262" t="s">
        <v>43</v>
      </c>
      <c r="M22" s="263" t="s">
        <v>73</v>
      </c>
      <c r="N22" s="259">
        <v>0</v>
      </c>
      <c r="O22" s="259">
        <v>0</v>
      </c>
      <c r="P22" s="259">
        <v>0</v>
      </c>
      <c r="Q22" s="259">
        <f>SUM(Q23:Q25)</f>
        <v>14472346.970000001</v>
      </c>
      <c r="R22" s="47">
        <f t="shared" si="0"/>
        <v>8564556.7599999998</v>
      </c>
      <c r="S22" s="7">
        <v>0</v>
      </c>
      <c r="T22" s="3"/>
    </row>
    <row r="23" spans="1:20" x14ac:dyDescent="0.3">
      <c r="A23" s="45" t="s">
        <v>52</v>
      </c>
      <c r="B23" s="46" t="s">
        <v>74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259">
        <v>17687062.760000002</v>
      </c>
      <c r="J23" s="260">
        <v>0</v>
      </c>
      <c r="K23" s="261" t="s">
        <v>52</v>
      </c>
      <c r="L23" s="262" t="s">
        <v>43</v>
      </c>
      <c r="M23" s="263" t="s">
        <v>74</v>
      </c>
      <c r="N23" s="259">
        <v>0</v>
      </c>
      <c r="O23" s="259">
        <v>0</v>
      </c>
      <c r="P23" s="259">
        <v>0</v>
      </c>
      <c r="Q23" s="259">
        <v>12582079.5</v>
      </c>
      <c r="R23" s="47">
        <f t="shared" si="0"/>
        <v>5104983.2600000016</v>
      </c>
      <c r="S23" s="7">
        <v>0</v>
      </c>
      <c r="T23" s="3"/>
    </row>
    <row r="24" spans="1:20" ht="21.6" x14ac:dyDescent="0.3">
      <c r="A24" s="45" t="s">
        <v>54</v>
      </c>
      <c r="B24" s="46" t="s">
        <v>75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259">
        <v>2300</v>
      </c>
      <c r="J24" s="260">
        <v>0</v>
      </c>
      <c r="K24" s="261" t="s">
        <v>54</v>
      </c>
      <c r="L24" s="262" t="s">
        <v>43</v>
      </c>
      <c r="M24" s="263" t="s">
        <v>75</v>
      </c>
      <c r="N24" s="259">
        <v>0</v>
      </c>
      <c r="O24" s="259">
        <v>0</v>
      </c>
      <c r="P24" s="259">
        <v>0</v>
      </c>
      <c r="Q24" s="259">
        <v>2300</v>
      </c>
      <c r="R24" s="47">
        <f t="shared" si="0"/>
        <v>0</v>
      </c>
      <c r="S24" s="7">
        <v>0</v>
      </c>
      <c r="T24" s="3"/>
    </row>
    <row r="25" spans="1:20" ht="31.8" x14ac:dyDescent="0.3">
      <c r="A25" s="45" t="s">
        <v>56</v>
      </c>
      <c r="B25" s="46" t="s">
        <v>76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259">
        <v>5347540.97</v>
      </c>
      <c r="J25" s="260">
        <v>0</v>
      </c>
      <c r="K25" s="261" t="s">
        <v>56</v>
      </c>
      <c r="L25" s="262" t="s">
        <v>43</v>
      </c>
      <c r="M25" s="263" t="s">
        <v>76</v>
      </c>
      <c r="N25" s="259">
        <v>0</v>
      </c>
      <c r="O25" s="259">
        <v>0</v>
      </c>
      <c r="P25" s="259">
        <v>0</v>
      </c>
      <c r="Q25" s="259">
        <v>1887967.47</v>
      </c>
      <c r="R25" s="47">
        <f t="shared" si="0"/>
        <v>3459573.5</v>
      </c>
      <c r="S25" s="7">
        <v>0</v>
      </c>
      <c r="T25" s="3"/>
    </row>
    <row r="26" spans="1:20" ht="21.6" x14ac:dyDescent="0.3">
      <c r="A26" s="45" t="s">
        <v>60</v>
      </c>
      <c r="B26" s="46" t="s">
        <v>77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259">
        <f>SUM(I27)</f>
        <v>2185298.2999999998</v>
      </c>
      <c r="J26" s="260">
        <v>0</v>
      </c>
      <c r="K26" s="261" t="s">
        <v>60</v>
      </c>
      <c r="L26" s="262" t="s">
        <v>43</v>
      </c>
      <c r="M26" s="263" t="s">
        <v>77</v>
      </c>
      <c r="N26" s="259">
        <v>0</v>
      </c>
      <c r="O26" s="259">
        <v>0</v>
      </c>
      <c r="P26" s="259">
        <v>0</v>
      </c>
      <c r="Q26" s="259">
        <f>SUM(Q27)</f>
        <v>1937398.29</v>
      </c>
      <c r="R26" s="47">
        <f t="shared" si="0"/>
        <v>247900.00999999978</v>
      </c>
      <c r="S26" s="7">
        <v>0</v>
      </c>
      <c r="T26" s="3"/>
    </row>
    <row r="27" spans="1:20" ht="21.6" x14ac:dyDescent="0.3">
      <c r="A27" s="45" t="s">
        <v>62</v>
      </c>
      <c r="B27" s="46" t="s">
        <v>78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259">
        <f>SUM(I28)</f>
        <v>2185298.2999999998</v>
      </c>
      <c r="J27" s="260">
        <v>0</v>
      </c>
      <c r="K27" s="261" t="s">
        <v>62</v>
      </c>
      <c r="L27" s="262" t="s">
        <v>43</v>
      </c>
      <c r="M27" s="263" t="s">
        <v>78</v>
      </c>
      <c r="N27" s="259">
        <v>0</v>
      </c>
      <c r="O27" s="259">
        <v>0</v>
      </c>
      <c r="P27" s="259">
        <v>0</v>
      </c>
      <c r="Q27" s="259">
        <f>SUM(Q28)</f>
        <v>1937398.29</v>
      </c>
      <c r="R27" s="47">
        <f t="shared" si="0"/>
        <v>247900.00999999978</v>
      </c>
      <c r="S27" s="7">
        <v>0</v>
      </c>
      <c r="T27" s="3"/>
    </row>
    <row r="28" spans="1:20" x14ac:dyDescent="0.3">
      <c r="A28" s="45" t="s">
        <v>64</v>
      </c>
      <c r="B28" s="46" t="s">
        <v>79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259">
        <v>2185298.2999999998</v>
      </c>
      <c r="J28" s="260">
        <v>0</v>
      </c>
      <c r="K28" s="261" t="s">
        <v>64</v>
      </c>
      <c r="L28" s="262" t="s">
        <v>43</v>
      </c>
      <c r="M28" s="263" t="s">
        <v>79</v>
      </c>
      <c r="N28" s="259">
        <v>0</v>
      </c>
      <c r="O28" s="259">
        <v>0</v>
      </c>
      <c r="P28" s="259">
        <v>0</v>
      </c>
      <c r="Q28" s="259">
        <v>1937398.29</v>
      </c>
      <c r="R28" s="47">
        <f t="shared" si="0"/>
        <v>247900.00999999978</v>
      </c>
      <c r="S28" s="7">
        <v>0</v>
      </c>
      <c r="T28" s="3"/>
    </row>
    <row r="29" spans="1:20" x14ac:dyDescent="0.3">
      <c r="A29" s="45" t="s">
        <v>81</v>
      </c>
      <c r="B29" s="46" t="s">
        <v>82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259">
        <f>SUM(I30)</f>
        <v>6850</v>
      </c>
      <c r="J29" s="260">
        <v>0</v>
      </c>
      <c r="K29" s="261" t="s">
        <v>81</v>
      </c>
      <c r="L29" s="262" t="s">
        <v>43</v>
      </c>
      <c r="M29" s="263" t="s">
        <v>82</v>
      </c>
      <c r="N29" s="259">
        <v>0</v>
      </c>
      <c r="O29" s="259">
        <v>0</v>
      </c>
      <c r="P29" s="259">
        <v>0</v>
      </c>
      <c r="Q29" s="259">
        <f>SUM(Q30)</f>
        <v>6850</v>
      </c>
      <c r="R29" s="47">
        <f t="shared" si="0"/>
        <v>0</v>
      </c>
      <c r="S29" s="7">
        <v>0</v>
      </c>
      <c r="T29" s="3"/>
    </row>
    <row r="30" spans="1:20" ht="21.6" x14ac:dyDescent="0.3">
      <c r="A30" s="45" t="s">
        <v>83</v>
      </c>
      <c r="B30" s="46" t="s">
        <v>84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259">
        <f>SUM(I31)</f>
        <v>6850</v>
      </c>
      <c r="J30" s="260">
        <v>0</v>
      </c>
      <c r="K30" s="261" t="s">
        <v>83</v>
      </c>
      <c r="L30" s="262" t="s">
        <v>43</v>
      </c>
      <c r="M30" s="263" t="s">
        <v>84</v>
      </c>
      <c r="N30" s="259">
        <v>0</v>
      </c>
      <c r="O30" s="259">
        <v>0</v>
      </c>
      <c r="P30" s="259">
        <v>0</v>
      </c>
      <c r="Q30" s="259">
        <f>SUM(Q31)</f>
        <v>6850</v>
      </c>
      <c r="R30" s="47">
        <f t="shared" si="0"/>
        <v>0</v>
      </c>
      <c r="S30" s="7">
        <v>0</v>
      </c>
      <c r="T30" s="3"/>
    </row>
    <row r="31" spans="1:20" ht="21.6" x14ac:dyDescent="0.3">
      <c r="A31" s="45" t="s">
        <v>85</v>
      </c>
      <c r="B31" s="46" t="s">
        <v>86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259">
        <v>6850</v>
      </c>
      <c r="J31" s="260">
        <v>0</v>
      </c>
      <c r="K31" s="261" t="s">
        <v>85</v>
      </c>
      <c r="L31" s="262" t="s">
        <v>43</v>
      </c>
      <c r="M31" s="263" t="s">
        <v>86</v>
      </c>
      <c r="N31" s="259">
        <v>0</v>
      </c>
      <c r="O31" s="259">
        <v>0</v>
      </c>
      <c r="P31" s="259">
        <v>0</v>
      </c>
      <c r="Q31" s="259">
        <v>6850</v>
      </c>
      <c r="R31" s="47">
        <f t="shared" si="0"/>
        <v>0</v>
      </c>
      <c r="S31" s="7">
        <v>0</v>
      </c>
      <c r="T31" s="3"/>
    </row>
    <row r="32" spans="1:20" x14ac:dyDescent="0.3">
      <c r="A32" s="45" t="s">
        <v>88</v>
      </c>
      <c r="B32" s="46" t="s">
        <v>89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259">
        <f>SUM(I33+I35)</f>
        <v>538121.62</v>
      </c>
      <c r="J32" s="260">
        <v>0</v>
      </c>
      <c r="K32" s="261" t="s">
        <v>88</v>
      </c>
      <c r="L32" s="262" t="s">
        <v>43</v>
      </c>
      <c r="M32" s="263" t="s">
        <v>89</v>
      </c>
      <c r="N32" s="259">
        <v>0</v>
      </c>
      <c r="O32" s="259">
        <v>0</v>
      </c>
      <c r="P32" s="259">
        <v>0</v>
      </c>
      <c r="Q32" s="259">
        <f>SUM(Q33+Q35)</f>
        <v>343410.83999999997</v>
      </c>
      <c r="R32" s="47">
        <f t="shared" si="0"/>
        <v>194710.78000000003</v>
      </c>
      <c r="S32" s="7">
        <v>0</v>
      </c>
      <c r="T32" s="3"/>
    </row>
    <row r="33" spans="1:20" x14ac:dyDescent="0.3">
      <c r="A33" s="45" t="s">
        <v>90</v>
      </c>
      <c r="B33" s="46" t="s">
        <v>91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259">
        <f>SUM(I34)</f>
        <v>200300</v>
      </c>
      <c r="J33" s="260">
        <v>0</v>
      </c>
      <c r="K33" s="261" t="s">
        <v>90</v>
      </c>
      <c r="L33" s="262" t="s">
        <v>43</v>
      </c>
      <c r="M33" s="263" t="s">
        <v>91</v>
      </c>
      <c r="N33" s="259">
        <v>0</v>
      </c>
      <c r="O33" s="259">
        <v>0</v>
      </c>
      <c r="P33" s="259">
        <v>0</v>
      </c>
      <c r="Q33" s="259">
        <f>SUM(Q34)</f>
        <v>200300</v>
      </c>
      <c r="R33" s="47">
        <f t="shared" si="0"/>
        <v>0</v>
      </c>
      <c r="S33" s="7">
        <v>0</v>
      </c>
      <c r="T33" s="3"/>
    </row>
    <row r="34" spans="1:20" ht="21.6" x14ac:dyDescent="0.3">
      <c r="A34" s="45" t="s">
        <v>92</v>
      </c>
      <c r="B34" s="46" t="s">
        <v>93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259">
        <v>200300</v>
      </c>
      <c r="J34" s="260">
        <v>0</v>
      </c>
      <c r="K34" s="261" t="s">
        <v>92</v>
      </c>
      <c r="L34" s="262" t="s">
        <v>43</v>
      </c>
      <c r="M34" s="263" t="s">
        <v>93</v>
      </c>
      <c r="N34" s="259">
        <v>0</v>
      </c>
      <c r="O34" s="259">
        <v>0</v>
      </c>
      <c r="P34" s="259">
        <v>0</v>
      </c>
      <c r="Q34" s="259">
        <v>200300</v>
      </c>
      <c r="R34" s="47">
        <f t="shared" si="0"/>
        <v>0</v>
      </c>
      <c r="S34" s="7">
        <v>0</v>
      </c>
      <c r="T34" s="3"/>
    </row>
    <row r="35" spans="1:20" x14ac:dyDescent="0.3">
      <c r="A35" s="45" t="s">
        <v>94</v>
      </c>
      <c r="B35" s="46" t="s">
        <v>95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259">
        <f>SUM(I36:I38)</f>
        <v>337821.62</v>
      </c>
      <c r="J35" s="260">
        <v>0</v>
      </c>
      <c r="K35" s="261" t="s">
        <v>94</v>
      </c>
      <c r="L35" s="262" t="s">
        <v>43</v>
      </c>
      <c r="M35" s="263" t="s">
        <v>95</v>
      </c>
      <c r="N35" s="259">
        <v>0</v>
      </c>
      <c r="O35" s="259">
        <v>0</v>
      </c>
      <c r="P35" s="259">
        <v>0</v>
      </c>
      <c r="Q35" s="259">
        <f>SUM(Q36:Q38)</f>
        <v>143110.84</v>
      </c>
      <c r="R35" s="47">
        <f t="shared" si="0"/>
        <v>194710.78</v>
      </c>
      <c r="S35" s="7">
        <v>0</v>
      </c>
      <c r="T35" s="3"/>
    </row>
    <row r="36" spans="1:20" x14ac:dyDescent="0.3">
      <c r="A36" s="45" t="s">
        <v>96</v>
      </c>
      <c r="B36" s="46" t="s">
        <v>97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259">
        <v>94710.78</v>
      </c>
      <c r="J36" s="260">
        <v>0</v>
      </c>
      <c r="K36" s="261" t="s">
        <v>96</v>
      </c>
      <c r="L36" s="262" t="s">
        <v>43</v>
      </c>
      <c r="M36" s="263" t="s">
        <v>97</v>
      </c>
      <c r="N36" s="259">
        <v>0</v>
      </c>
      <c r="O36" s="259">
        <v>0</v>
      </c>
      <c r="P36" s="259">
        <v>0</v>
      </c>
      <c r="Q36" s="259">
        <v>0</v>
      </c>
      <c r="R36" s="47">
        <f t="shared" si="0"/>
        <v>94710.78</v>
      </c>
      <c r="S36" s="7">
        <v>0</v>
      </c>
      <c r="T36" s="3"/>
    </row>
    <row r="37" spans="1:20" x14ac:dyDescent="0.3">
      <c r="A37" s="45" t="s">
        <v>98</v>
      </c>
      <c r="B37" s="46" t="s">
        <v>99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259">
        <v>110000</v>
      </c>
      <c r="J37" s="260">
        <v>0</v>
      </c>
      <c r="K37" s="261" t="s">
        <v>98</v>
      </c>
      <c r="L37" s="262" t="s">
        <v>43</v>
      </c>
      <c r="M37" s="263" t="s">
        <v>99</v>
      </c>
      <c r="N37" s="259">
        <v>0</v>
      </c>
      <c r="O37" s="259">
        <v>0</v>
      </c>
      <c r="P37" s="259">
        <v>0</v>
      </c>
      <c r="Q37" s="259">
        <v>10000</v>
      </c>
      <c r="R37" s="47">
        <f t="shared" si="0"/>
        <v>100000</v>
      </c>
      <c r="S37" s="7">
        <v>0</v>
      </c>
      <c r="T37" s="3"/>
    </row>
    <row r="38" spans="1:20" x14ac:dyDescent="0.3">
      <c r="A38" s="45" t="s">
        <v>100</v>
      </c>
      <c r="B38" s="46" t="s">
        <v>101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259">
        <v>133110.84</v>
      </c>
      <c r="J38" s="260">
        <v>0</v>
      </c>
      <c r="K38" s="261" t="s">
        <v>100</v>
      </c>
      <c r="L38" s="262" t="s">
        <v>43</v>
      </c>
      <c r="M38" s="263" t="s">
        <v>101</v>
      </c>
      <c r="N38" s="259">
        <v>0</v>
      </c>
      <c r="O38" s="259">
        <v>0</v>
      </c>
      <c r="P38" s="259">
        <v>0</v>
      </c>
      <c r="Q38" s="259">
        <v>133110.84</v>
      </c>
      <c r="R38" s="47">
        <f t="shared" si="0"/>
        <v>0</v>
      </c>
      <c r="S38" s="7">
        <v>0</v>
      </c>
      <c r="T38" s="3"/>
    </row>
    <row r="39" spans="1:20" x14ac:dyDescent="0.3">
      <c r="A39" s="45" t="s">
        <v>102</v>
      </c>
      <c r="B39" s="46" t="s">
        <v>103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f>SUM(I40)</f>
        <v>900</v>
      </c>
      <c r="J39" s="48">
        <v>0</v>
      </c>
      <c r="K39" s="45" t="s">
        <v>102</v>
      </c>
      <c r="L39" s="49" t="s">
        <v>43</v>
      </c>
      <c r="M39" s="46" t="s">
        <v>103</v>
      </c>
      <c r="N39" s="47">
        <v>0</v>
      </c>
      <c r="O39" s="47">
        <v>0</v>
      </c>
      <c r="P39" s="47">
        <v>0</v>
      </c>
      <c r="Q39" s="47">
        <f>SUM(Q40)</f>
        <v>0</v>
      </c>
      <c r="R39" s="47">
        <f t="shared" si="0"/>
        <v>900</v>
      </c>
      <c r="S39" s="7">
        <v>0</v>
      </c>
      <c r="T39" s="3"/>
    </row>
    <row r="40" spans="1:20" ht="21.6" x14ac:dyDescent="0.3">
      <c r="A40" s="45" t="s">
        <v>60</v>
      </c>
      <c r="B40" s="46" t="s">
        <v>104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259">
        <f>SUM(I41)</f>
        <v>900</v>
      </c>
      <c r="J40" s="260">
        <v>0</v>
      </c>
      <c r="K40" s="261" t="s">
        <v>60</v>
      </c>
      <c r="L40" s="262" t="s">
        <v>43</v>
      </c>
      <c r="M40" s="263" t="s">
        <v>104</v>
      </c>
      <c r="N40" s="259">
        <v>0</v>
      </c>
      <c r="O40" s="259">
        <v>0</v>
      </c>
      <c r="P40" s="259">
        <v>0</v>
      </c>
      <c r="Q40" s="259">
        <f>SUM(Q41)</f>
        <v>0</v>
      </c>
      <c r="R40" s="47">
        <f t="shared" si="0"/>
        <v>900</v>
      </c>
      <c r="S40" s="7">
        <v>0</v>
      </c>
      <c r="T40" s="3"/>
    </row>
    <row r="41" spans="1:20" ht="21.6" x14ac:dyDescent="0.3">
      <c r="A41" s="45" t="s">
        <v>62</v>
      </c>
      <c r="B41" s="46" t="s">
        <v>105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259">
        <f>SUM(I42)</f>
        <v>900</v>
      </c>
      <c r="J41" s="260">
        <v>0</v>
      </c>
      <c r="K41" s="261" t="s">
        <v>62</v>
      </c>
      <c r="L41" s="262" t="s">
        <v>43</v>
      </c>
      <c r="M41" s="263" t="s">
        <v>105</v>
      </c>
      <c r="N41" s="259">
        <v>0</v>
      </c>
      <c r="O41" s="259">
        <v>0</v>
      </c>
      <c r="P41" s="259">
        <v>0</v>
      </c>
      <c r="Q41" s="259">
        <f>SUM(Q42)</f>
        <v>0</v>
      </c>
      <c r="R41" s="47">
        <f t="shared" si="0"/>
        <v>900</v>
      </c>
      <c r="S41" s="7">
        <v>0</v>
      </c>
      <c r="T41" s="3"/>
    </row>
    <row r="42" spans="1:20" x14ac:dyDescent="0.3">
      <c r="A42" s="45" t="s">
        <v>64</v>
      </c>
      <c r="B42" s="46" t="s">
        <v>106</v>
      </c>
      <c r="C42" s="47">
        <v>0</v>
      </c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259">
        <v>900</v>
      </c>
      <c r="J42" s="260">
        <v>0</v>
      </c>
      <c r="K42" s="261" t="s">
        <v>64</v>
      </c>
      <c r="L42" s="262" t="s">
        <v>43</v>
      </c>
      <c r="M42" s="263" t="s">
        <v>106</v>
      </c>
      <c r="N42" s="259">
        <v>0</v>
      </c>
      <c r="O42" s="259">
        <v>0</v>
      </c>
      <c r="P42" s="259">
        <v>0</v>
      </c>
      <c r="Q42" s="259">
        <v>0</v>
      </c>
      <c r="R42" s="47">
        <f t="shared" si="0"/>
        <v>900</v>
      </c>
      <c r="S42" s="7">
        <v>0</v>
      </c>
      <c r="T42" s="3"/>
    </row>
    <row r="43" spans="1:20" ht="31.8" x14ac:dyDescent="0.3">
      <c r="A43" s="45" t="s">
        <v>107</v>
      </c>
      <c r="B43" s="46" t="s">
        <v>108</v>
      </c>
      <c r="C43" s="47">
        <v>0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f>SUM(I44+I48+I52)</f>
        <v>12193406.92</v>
      </c>
      <c r="J43" s="48">
        <v>0</v>
      </c>
      <c r="K43" s="45" t="s">
        <v>107</v>
      </c>
      <c r="L43" s="49" t="s">
        <v>43</v>
      </c>
      <c r="M43" s="46" t="s">
        <v>108</v>
      </c>
      <c r="N43" s="47">
        <v>0</v>
      </c>
      <c r="O43" s="47">
        <v>0</v>
      </c>
      <c r="P43" s="47">
        <v>0</v>
      </c>
      <c r="Q43" s="47">
        <f>SUM(Q44+Q48+Q52)</f>
        <v>8640390.7999999989</v>
      </c>
      <c r="R43" s="47">
        <f t="shared" si="0"/>
        <v>3553016.120000001</v>
      </c>
      <c r="S43" s="7">
        <v>0</v>
      </c>
      <c r="T43" s="3"/>
    </row>
    <row r="44" spans="1:20" ht="42" x14ac:dyDescent="0.3">
      <c r="A44" s="45" t="s">
        <v>48</v>
      </c>
      <c r="B44" s="46" t="s">
        <v>109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259">
        <f>SUM(I45)</f>
        <v>10344200</v>
      </c>
      <c r="J44" s="260">
        <v>0</v>
      </c>
      <c r="K44" s="261" t="s">
        <v>48</v>
      </c>
      <c r="L44" s="262" t="s">
        <v>43</v>
      </c>
      <c r="M44" s="263" t="s">
        <v>109</v>
      </c>
      <c r="N44" s="259">
        <v>0</v>
      </c>
      <c r="O44" s="259">
        <v>0</v>
      </c>
      <c r="P44" s="259">
        <v>0</v>
      </c>
      <c r="Q44" s="259">
        <f>SUM(Q45)</f>
        <v>7438834.5899999999</v>
      </c>
      <c r="R44" s="47">
        <f t="shared" si="0"/>
        <v>2905365.41</v>
      </c>
      <c r="S44" s="7">
        <v>0</v>
      </c>
      <c r="T44" s="3"/>
    </row>
    <row r="45" spans="1:20" ht="21.6" x14ac:dyDescent="0.3">
      <c r="A45" s="45" t="s">
        <v>50</v>
      </c>
      <c r="B45" s="46" t="s">
        <v>110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259">
        <f>SUM(I46:I47)</f>
        <v>10344200</v>
      </c>
      <c r="J45" s="260">
        <v>0</v>
      </c>
      <c r="K45" s="261" t="s">
        <v>50</v>
      </c>
      <c r="L45" s="262" t="s">
        <v>43</v>
      </c>
      <c r="M45" s="263" t="s">
        <v>110</v>
      </c>
      <c r="N45" s="259">
        <v>0</v>
      </c>
      <c r="O45" s="259">
        <v>0</v>
      </c>
      <c r="P45" s="259">
        <v>0</v>
      </c>
      <c r="Q45" s="259">
        <f>SUM(Q46:Q47)</f>
        <v>7438834.5899999999</v>
      </c>
      <c r="R45" s="47">
        <f t="shared" si="0"/>
        <v>2905365.41</v>
      </c>
      <c r="S45" s="7">
        <v>0</v>
      </c>
      <c r="T45" s="3"/>
    </row>
    <row r="46" spans="1:20" x14ac:dyDescent="0.3">
      <c r="A46" s="45" t="s">
        <v>52</v>
      </c>
      <c r="B46" s="46" t="s">
        <v>111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259">
        <v>7945500</v>
      </c>
      <c r="J46" s="260">
        <v>0</v>
      </c>
      <c r="K46" s="261" t="s">
        <v>52</v>
      </c>
      <c r="L46" s="262" t="s">
        <v>43</v>
      </c>
      <c r="M46" s="263" t="s">
        <v>111</v>
      </c>
      <c r="N46" s="259">
        <v>0</v>
      </c>
      <c r="O46" s="259">
        <v>0</v>
      </c>
      <c r="P46" s="259">
        <v>0</v>
      </c>
      <c r="Q46" s="259">
        <v>5971586.7999999998</v>
      </c>
      <c r="R46" s="47">
        <f t="shared" si="0"/>
        <v>1973913.2000000002</v>
      </c>
      <c r="S46" s="7">
        <v>0</v>
      </c>
      <c r="T46" s="3"/>
    </row>
    <row r="47" spans="1:20" ht="31.8" x14ac:dyDescent="0.3">
      <c r="A47" s="45" t="s">
        <v>56</v>
      </c>
      <c r="B47" s="46" t="s">
        <v>112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259">
        <v>2398700</v>
      </c>
      <c r="J47" s="260">
        <v>0</v>
      </c>
      <c r="K47" s="261" t="s">
        <v>56</v>
      </c>
      <c r="L47" s="262" t="s">
        <v>43</v>
      </c>
      <c r="M47" s="263" t="s">
        <v>112</v>
      </c>
      <c r="N47" s="259">
        <v>0</v>
      </c>
      <c r="O47" s="259">
        <v>0</v>
      </c>
      <c r="P47" s="259">
        <v>0</v>
      </c>
      <c r="Q47" s="259">
        <v>1467247.79</v>
      </c>
      <c r="R47" s="47">
        <f t="shared" si="0"/>
        <v>931452.21</v>
      </c>
      <c r="S47" s="7">
        <v>0</v>
      </c>
      <c r="T47" s="3"/>
    </row>
    <row r="48" spans="1:20" ht="21.6" x14ac:dyDescent="0.3">
      <c r="A48" s="45" t="s">
        <v>60</v>
      </c>
      <c r="B48" s="46" t="s">
        <v>113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259">
        <f>SUM(I49)</f>
        <v>1383900</v>
      </c>
      <c r="J48" s="260">
        <v>0</v>
      </c>
      <c r="K48" s="261" t="s">
        <v>60</v>
      </c>
      <c r="L48" s="262" t="s">
        <v>43</v>
      </c>
      <c r="M48" s="263" t="s">
        <v>113</v>
      </c>
      <c r="N48" s="259">
        <v>0</v>
      </c>
      <c r="O48" s="259">
        <v>0</v>
      </c>
      <c r="P48" s="259">
        <v>0</v>
      </c>
      <c r="Q48" s="259">
        <f>SUM(Q49)</f>
        <v>1138283.29</v>
      </c>
      <c r="R48" s="47">
        <f t="shared" si="0"/>
        <v>245616.70999999996</v>
      </c>
      <c r="S48" s="7">
        <v>0</v>
      </c>
      <c r="T48" s="3"/>
    </row>
    <row r="49" spans="1:20" ht="21.6" x14ac:dyDescent="0.3">
      <c r="A49" s="45" t="s">
        <v>62</v>
      </c>
      <c r="B49" s="46" t="s">
        <v>114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259">
        <f>SUM(I50:I51)</f>
        <v>1383900</v>
      </c>
      <c r="J49" s="260">
        <v>0</v>
      </c>
      <c r="K49" s="261" t="s">
        <v>62</v>
      </c>
      <c r="L49" s="262" t="s">
        <v>43</v>
      </c>
      <c r="M49" s="263" t="s">
        <v>114</v>
      </c>
      <c r="N49" s="259">
        <v>0</v>
      </c>
      <c r="O49" s="259">
        <v>0</v>
      </c>
      <c r="P49" s="259">
        <v>0</v>
      </c>
      <c r="Q49" s="259">
        <f>SUM(Q50:Q51)</f>
        <v>1138283.29</v>
      </c>
      <c r="R49" s="47">
        <f t="shared" si="0"/>
        <v>245616.70999999996</v>
      </c>
      <c r="S49" s="7">
        <v>0</v>
      </c>
      <c r="T49" s="3"/>
    </row>
    <row r="50" spans="1:20" x14ac:dyDescent="0.3">
      <c r="A50" s="45" t="s">
        <v>64</v>
      </c>
      <c r="B50" s="46" t="s">
        <v>115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  <c r="H50" s="47">
        <v>0</v>
      </c>
      <c r="I50" s="259">
        <v>1081900</v>
      </c>
      <c r="J50" s="260">
        <v>0</v>
      </c>
      <c r="K50" s="261" t="s">
        <v>64</v>
      </c>
      <c r="L50" s="262" t="s">
        <v>43</v>
      </c>
      <c r="M50" s="263" t="s">
        <v>115</v>
      </c>
      <c r="N50" s="259">
        <v>0</v>
      </c>
      <c r="O50" s="259">
        <v>0</v>
      </c>
      <c r="P50" s="259">
        <v>0</v>
      </c>
      <c r="Q50" s="259">
        <v>947931.18</v>
      </c>
      <c r="R50" s="47">
        <f t="shared" si="0"/>
        <v>133968.81999999995</v>
      </c>
      <c r="S50" s="7">
        <v>0</v>
      </c>
      <c r="T50" s="3"/>
    </row>
    <row r="51" spans="1:20" x14ac:dyDescent="0.3">
      <c r="A51" s="45" t="s">
        <v>80</v>
      </c>
      <c r="B51" s="46" t="s">
        <v>116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  <c r="H51" s="47">
        <v>0</v>
      </c>
      <c r="I51" s="259">
        <v>302000</v>
      </c>
      <c r="J51" s="260">
        <v>0</v>
      </c>
      <c r="K51" s="261" t="s">
        <v>80</v>
      </c>
      <c r="L51" s="262" t="s">
        <v>43</v>
      </c>
      <c r="M51" s="263" t="s">
        <v>116</v>
      </c>
      <c r="N51" s="259">
        <v>0</v>
      </c>
      <c r="O51" s="259">
        <v>0</v>
      </c>
      <c r="P51" s="259">
        <v>0</v>
      </c>
      <c r="Q51" s="259">
        <v>190352.11</v>
      </c>
      <c r="R51" s="47">
        <f t="shared" si="0"/>
        <v>111647.89000000001</v>
      </c>
      <c r="S51" s="7">
        <v>0</v>
      </c>
      <c r="T51" s="3"/>
    </row>
    <row r="52" spans="1:20" x14ac:dyDescent="0.3">
      <c r="A52" s="45" t="s">
        <v>88</v>
      </c>
      <c r="B52" s="46" t="s">
        <v>117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  <c r="H52" s="47">
        <v>0</v>
      </c>
      <c r="I52" s="259">
        <f>SUM(I53+I56)</f>
        <v>465306.92</v>
      </c>
      <c r="J52" s="260">
        <v>0</v>
      </c>
      <c r="K52" s="261" t="s">
        <v>88</v>
      </c>
      <c r="L52" s="262" t="s">
        <v>43</v>
      </c>
      <c r="M52" s="263" t="s">
        <v>117</v>
      </c>
      <c r="N52" s="259">
        <v>0</v>
      </c>
      <c r="O52" s="259">
        <v>0</v>
      </c>
      <c r="P52" s="259">
        <v>0</v>
      </c>
      <c r="Q52" s="259">
        <f>SUM(Q53+Q56)</f>
        <v>63272.92</v>
      </c>
      <c r="R52" s="47">
        <f t="shared" si="0"/>
        <v>402034</v>
      </c>
      <c r="S52" s="7">
        <v>0</v>
      </c>
      <c r="T52" s="3"/>
    </row>
    <row r="53" spans="1:20" x14ac:dyDescent="0.3">
      <c r="A53" s="45" t="s">
        <v>94</v>
      </c>
      <c r="B53" s="46" t="s">
        <v>118</v>
      </c>
      <c r="C53" s="47">
        <v>0</v>
      </c>
      <c r="D53" s="47">
        <v>0</v>
      </c>
      <c r="E53" s="47">
        <v>0</v>
      </c>
      <c r="F53" s="47">
        <v>0</v>
      </c>
      <c r="G53" s="47">
        <v>0</v>
      </c>
      <c r="H53" s="47">
        <v>0</v>
      </c>
      <c r="I53" s="259">
        <f>SUM(I54:I55)</f>
        <v>65306.92</v>
      </c>
      <c r="J53" s="260">
        <v>0</v>
      </c>
      <c r="K53" s="261" t="s">
        <v>94</v>
      </c>
      <c r="L53" s="262" t="s">
        <v>43</v>
      </c>
      <c r="M53" s="263" t="s">
        <v>118</v>
      </c>
      <c r="N53" s="259">
        <v>0</v>
      </c>
      <c r="O53" s="259">
        <v>0</v>
      </c>
      <c r="P53" s="259">
        <v>0</v>
      </c>
      <c r="Q53" s="259">
        <f>SUM(Q54:Q55)</f>
        <v>63272.92</v>
      </c>
      <c r="R53" s="47">
        <f t="shared" si="0"/>
        <v>2034</v>
      </c>
      <c r="S53" s="7">
        <v>0</v>
      </c>
      <c r="T53" s="3"/>
    </row>
    <row r="54" spans="1:20" x14ac:dyDescent="0.3">
      <c r="A54" s="45" t="s">
        <v>98</v>
      </c>
      <c r="B54" s="46" t="s">
        <v>119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  <c r="H54" s="47">
        <v>0</v>
      </c>
      <c r="I54" s="259">
        <v>4000</v>
      </c>
      <c r="J54" s="260">
        <v>0</v>
      </c>
      <c r="K54" s="261" t="s">
        <v>98</v>
      </c>
      <c r="L54" s="262" t="s">
        <v>43</v>
      </c>
      <c r="M54" s="263" t="s">
        <v>119</v>
      </c>
      <c r="N54" s="259">
        <v>0</v>
      </c>
      <c r="O54" s="259">
        <v>0</v>
      </c>
      <c r="P54" s="259">
        <v>0</v>
      </c>
      <c r="Q54" s="259">
        <v>1966</v>
      </c>
      <c r="R54" s="47">
        <f t="shared" si="0"/>
        <v>2034</v>
      </c>
      <c r="S54" s="7">
        <v>0</v>
      </c>
      <c r="T54" s="3"/>
    </row>
    <row r="55" spans="1:20" x14ac:dyDescent="0.3">
      <c r="A55" s="45" t="s">
        <v>100</v>
      </c>
      <c r="B55" s="46" t="s">
        <v>120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  <c r="H55" s="47">
        <v>0</v>
      </c>
      <c r="I55" s="259">
        <v>61306.92</v>
      </c>
      <c r="J55" s="260">
        <v>0</v>
      </c>
      <c r="K55" s="261" t="s">
        <v>100</v>
      </c>
      <c r="L55" s="262" t="s">
        <v>43</v>
      </c>
      <c r="M55" s="263" t="s">
        <v>120</v>
      </c>
      <c r="N55" s="259">
        <v>0</v>
      </c>
      <c r="O55" s="259">
        <v>0</v>
      </c>
      <c r="P55" s="259">
        <v>0</v>
      </c>
      <c r="Q55" s="259">
        <v>61306.92</v>
      </c>
      <c r="R55" s="47">
        <f t="shared" si="0"/>
        <v>0</v>
      </c>
      <c r="S55" s="7">
        <v>0</v>
      </c>
      <c r="T55" s="3"/>
    </row>
    <row r="56" spans="1:20" x14ac:dyDescent="0.3">
      <c r="A56" s="45" t="s">
        <v>121</v>
      </c>
      <c r="B56" s="46" t="s">
        <v>122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  <c r="H56" s="47">
        <v>0</v>
      </c>
      <c r="I56" s="259">
        <v>400000</v>
      </c>
      <c r="J56" s="260">
        <v>0</v>
      </c>
      <c r="K56" s="261" t="s">
        <v>121</v>
      </c>
      <c r="L56" s="262" t="s">
        <v>43</v>
      </c>
      <c r="M56" s="263" t="s">
        <v>122</v>
      </c>
      <c r="N56" s="259">
        <v>0</v>
      </c>
      <c r="O56" s="259">
        <v>0</v>
      </c>
      <c r="P56" s="259">
        <v>0</v>
      </c>
      <c r="Q56" s="259">
        <v>0</v>
      </c>
      <c r="R56" s="47">
        <f t="shared" si="0"/>
        <v>400000</v>
      </c>
      <c r="S56" s="7">
        <v>0</v>
      </c>
      <c r="T56" s="3"/>
    </row>
    <row r="57" spans="1:20" x14ac:dyDescent="0.3">
      <c r="A57" s="45" t="s">
        <v>123</v>
      </c>
      <c r="B57" s="46" t="s">
        <v>124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  <c r="H57" s="47">
        <v>0</v>
      </c>
      <c r="I57" s="47">
        <f>SUM(I58)</f>
        <v>30000</v>
      </c>
      <c r="J57" s="48">
        <v>0</v>
      </c>
      <c r="K57" s="45" t="s">
        <v>123</v>
      </c>
      <c r="L57" s="49" t="s">
        <v>43</v>
      </c>
      <c r="M57" s="46" t="s">
        <v>124</v>
      </c>
      <c r="N57" s="47">
        <v>0</v>
      </c>
      <c r="O57" s="47">
        <v>0</v>
      </c>
      <c r="P57" s="47">
        <v>0</v>
      </c>
      <c r="Q57" s="47">
        <f>SUM(Q58)</f>
        <v>0</v>
      </c>
      <c r="R57" s="47">
        <f t="shared" si="0"/>
        <v>30000</v>
      </c>
      <c r="S57" s="7">
        <v>0</v>
      </c>
      <c r="T57" s="3"/>
    </row>
    <row r="58" spans="1:20" x14ac:dyDescent="0.3">
      <c r="A58" s="45" t="s">
        <v>88</v>
      </c>
      <c r="B58" s="46" t="s">
        <v>125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  <c r="H58" s="47">
        <v>0</v>
      </c>
      <c r="I58" s="259">
        <f>SUM(I59)</f>
        <v>30000</v>
      </c>
      <c r="J58" s="260">
        <v>0</v>
      </c>
      <c r="K58" s="261" t="s">
        <v>88</v>
      </c>
      <c r="L58" s="262" t="s">
        <v>43</v>
      </c>
      <c r="M58" s="263" t="s">
        <v>125</v>
      </c>
      <c r="N58" s="259">
        <v>0</v>
      </c>
      <c r="O58" s="259">
        <v>0</v>
      </c>
      <c r="P58" s="259">
        <v>0</v>
      </c>
      <c r="Q58" s="259">
        <f>SUM(Q59)</f>
        <v>0</v>
      </c>
      <c r="R58" s="47">
        <f t="shared" si="0"/>
        <v>30000</v>
      </c>
      <c r="S58" s="7">
        <v>0</v>
      </c>
      <c r="T58" s="3"/>
    </row>
    <row r="59" spans="1:20" x14ac:dyDescent="0.3">
      <c r="A59" s="45" t="s">
        <v>121</v>
      </c>
      <c r="B59" s="46" t="s">
        <v>126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259">
        <v>30000</v>
      </c>
      <c r="J59" s="260">
        <v>0</v>
      </c>
      <c r="K59" s="261" t="s">
        <v>121</v>
      </c>
      <c r="L59" s="262" t="s">
        <v>43</v>
      </c>
      <c r="M59" s="263" t="s">
        <v>126</v>
      </c>
      <c r="N59" s="259">
        <v>0</v>
      </c>
      <c r="O59" s="259">
        <v>0</v>
      </c>
      <c r="P59" s="259">
        <v>0</v>
      </c>
      <c r="Q59" s="259">
        <v>0</v>
      </c>
      <c r="R59" s="47">
        <f t="shared" si="0"/>
        <v>30000</v>
      </c>
      <c r="S59" s="7">
        <v>0</v>
      </c>
      <c r="T59" s="3"/>
    </row>
    <row r="60" spans="1:20" x14ac:dyDescent="0.3">
      <c r="A60" s="45" t="s">
        <v>127</v>
      </c>
      <c r="B60" s="46" t="s">
        <v>128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  <c r="H60" s="47">
        <v>0</v>
      </c>
      <c r="I60" s="47">
        <f>SUM(I61+I65+I69)</f>
        <v>15963739.390000001</v>
      </c>
      <c r="J60" s="48">
        <v>0</v>
      </c>
      <c r="K60" s="45" t="s">
        <v>127</v>
      </c>
      <c r="L60" s="49" t="s">
        <v>43</v>
      </c>
      <c r="M60" s="46" t="s">
        <v>128</v>
      </c>
      <c r="N60" s="47">
        <v>0</v>
      </c>
      <c r="O60" s="47">
        <v>0</v>
      </c>
      <c r="P60" s="47">
        <v>0</v>
      </c>
      <c r="Q60" s="47">
        <f>SUM(Q61+Q65+Q69)</f>
        <v>11796248.720000001</v>
      </c>
      <c r="R60" s="47">
        <f t="shared" si="0"/>
        <v>4167490.67</v>
      </c>
      <c r="S60" s="7">
        <v>0</v>
      </c>
      <c r="T60" s="3"/>
    </row>
    <row r="61" spans="1:20" ht="42" x14ac:dyDescent="0.3">
      <c r="A61" s="45" t="s">
        <v>48</v>
      </c>
      <c r="B61" s="46" t="s">
        <v>129</v>
      </c>
      <c r="C61" s="47">
        <v>0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259">
        <f>SUM(I62)</f>
        <v>10616359.960000001</v>
      </c>
      <c r="J61" s="260">
        <v>0</v>
      </c>
      <c r="K61" s="261" t="s">
        <v>48</v>
      </c>
      <c r="L61" s="262" t="s">
        <v>43</v>
      </c>
      <c r="M61" s="263" t="s">
        <v>129</v>
      </c>
      <c r="N61" s="259">
        <v>0</v>
      </c>
      <c r="O61" s="259">
        <v>0</v>
      </c>
      <c r="P61" s="259">
        <v>0</v>
      </c>
      <c r="Q61" s="259">
        <f>SUM(Q62)</f>
        <v>7026086.6299999999</v>
      </c>
      <c r="R61" s="47">
        <f t="shared" si="0"/>
        <v>3590273.330000001</v>
      </c>
      <c r="S61" s="7">
        <v>0</v>
      </c>
      <c r="T61" s="3"/>
    </row>
    <row r="62" spans="1:20" x14ac:dyDescent="0.3">
      <c r="A62" s="45" t="s">
        <v>69</v>
      </c>
      <c r="B62" s="46" t="s">
        <v>130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259">
        <f>SUM(I63:I64)</f>
        <v>10616359.960000001</v>
      </c>
      <c r="J62" s="260">
        <v>0</v>
      </c>
      <c r="K62" s="261" t="s">
        <v>69</v>
      </c>
      <c r="L62" s="262" t="s">
        <v>43</v>
      </c>
      <c r="M62" s="263" t="s">
        <v>130</v>
      </c>
      <c r="N62" s="259">
        <v>0</v>
      </c>
      <c r="O62" s="259">
        <v>0</v>
      </c>
      <c r="P62" s="259">
        <v>0</v>
      </c>
      <c r="Q62" s="259">
        <f>SUM(Q63:Q64)</f>
        <v>7026086.6299999999</v>
      </c>
      <c r="R62" s="47">
        <f t="shared" si="0"/>
        <v>3590273.330000001</v>
      </c>
      <c r="S62" s="7">
        <v>0</v>
      </c>
      <c r="T62" s="3"/>
    </row>
    <row r="63" spans="1:20" x14ac:dyDescent="0.3">
      <c r="A63" s="45" t="s">
        <v>131</v>
      </c>
      <c r="B63" s="46" t="s">
        <v>132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259">
        <v>8154759.96</v>
      </c>
      <c r="J63" s="260">
        <v>0</v>
      </c>
      <c r="K63" s="261" t="s">
        <v>131</v>
      </c>
      <c r="L63" s="262" t="s">
        <v>43</v>
      </c>
      <c r="M63" s="263" t="s">
        <v>132</v>
      </c>
      <c r="N63" s="259">
        <v>0</v>
      </c>
      <c r="O63" s="259">
        <v>0</v>
      </c>
      <c r="P63" s="259">
        <v>0</v>
      </c>
      <c r="Q63" s="259">
        <v>6183820.9100000001</v>
      </c>
      <c r="R63" s="47">
        <f t="shared" si="0"/>
        <v>1970939.0499999998</v>
      </c>
      <c r="S63" s="7">
        <v>0</v>
      </c>
      <c r="T63" s="3"/>
    </row>
    <row r="64" spans="1:20" ht="31.8" x14ac:dyDescent="0.3">
      <c r="A64" s="45" t="s">
        <v>133</v>
      </c>
      <c r="B64" s="46" t="s">
        <v>134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259">
        <v>2461600</v>
      </c>
      <c r="J64" s="260">
        <v>0</v>
      </c>
      <c r="K64" s="261" t="s">
        <v>133</v>
      </c>
      <c r="L64" s="262" t="s">
        <v>43</v>
      </c>
      <c r="M64" s="263" t="s">
        <v>134</v>
      </c>
      <c r="N64" s="259">
        <v>0</v>
      </c>
      <c r="O64" s="259">
        <v>0</v>
      </c>
      <c r="P64" s="259">
        <v>0</v>
      </c>
      <c r="Q64" s="259">
        <v>842265.72</v>
      </c>
      <c r="R64" s="47">
        <f t="shared" si="0"/>
        <v>1619334.28</v>
      </c>
      <c r="S64" s="7">
        <v>0</v>
      </c>
      <c r="T64" s="3"/>
    </row>
    <row r="65" spans="1:20" ht="21.6" x14ac:dyDescent="0.3">
      <c r="A65" s="45" t="s">
        <v>60</v>
      </c>
      <c r="B65" s="46" t="s">
        <v>135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259">
        <f>SUM(I66)</f>
        <v>5319176.5</v>
      </c>
      <c r="J65" s="260">
        <v>0</v>
      </c>
      <c r="K65" s="261" t="s">
        <v>60</v>
      </c>
      <c r="L65" s="262" t="s">
        <v>43</v>
      </c>
      <c r="M65" s="263" t="s">
        <v>135</v>
      </c>
      <c r="N65" s="259">
        <v>0</v>
      </c>
      <c r="O65" s="259">
        <v>0</v>
      </c>
      <c r="P65" s="259">
        <v>0</v>
      </c>
      <c r="Q65" s="259">
        <f>SUM(Q66)</f>
        <v>4741962.13</v>
      </c>
      <c r="R65" s="47">
        <f t="shared" si="0"/>
        <v>577214.37000000011</v>
      </c>
      <c r="S65" s="7">
        <v>0</v>
      </c>
      <c r="T65" s="3"/>
    </row>
    <row r="66" spans="1:20" ht="21.6" x14ac:dyDescent="0.3">
      <c r="A66" s="45" t="s">
        <v>62</v>
      </c>
      <c r="B66" s="46" t="s">
        <v>136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259">
        <f>SUM(I67:I68)</f>
        <v>5319176.5</v>
      </c>
      <c r="J66" s="260">
        <v>0</v>
      </c>
      <c r="K66" s="261" t="s">
        <v>62</v>
      </c>
      <c r="L66" s="262" t="s">
        <v>43</v>
      </c>
      <c r="M66" s="263" t="s">
        <v>136</v>
      </c>
      <c r="N66" s="259">
        <v>0</v>
      </c>
      <c r="O66" s="259">
        <v>0</v>
      </c>
      <c r="P66" s="259">
        <v>0</v>
      </c>
      <c r="Q66" s="259">
        <f>SUM(Q67:Q68)</f>
        <v>4741962.13</v>
      </c>
      <c r="R66" s="47">
        <f t="shared" si="0"/>
        <v>577214.37000000011</v>
      </c>
      <c r="S66" s="7">
        <v>0</v>
      </c>
      <c r="T66" s="3"/>
    </row>
    <row r="67" spans="1:20" x14ac:dyDescent="0.3">
      <c r="A67" s="45" t="s">
        <v>64</v>
      </c>
      <c r="B67" s="46" t="s">
        <v>137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259">
        <v>3578194.93</v>
      </c>
      <c r="J67" s="260">
        <v>0</v>
      </c>
      <c r="K67" s="261" t="s">
        <v>64</v>
      </c>
      <c r="L67" s="262" t="s">
        <v>43</v>
      </c>
      <c r="M67" s="263" t="s">
        <v>137</v>
      </c>
      <c r="N67" s="259">
        <v>0</v>
      </c>
      <c r="O67" s="259">
        <v>0</v>
      </c>
      <c r="P67" s="259">
        <v>0</v>
      </c>
      <c r="Q67" s="259">
        <v>3000980.56</v>
      </c>
      <c r="R67" s="47">
        <f t="shared" si="0"/>
        <v>577214.37000000011</v>
      </c>
      <c r="S67" s="7">
        <v>0</v>
      </c>
      <c r="T67" s="3"/>
    </row>
    <row r="68" spans="1:20" x14ac:dyDescent="0.3">
      <c r="A68" s="45" t="s">
        <v>80</v>
      </c>
      <c r="B68" s="46" t="s">
        <v>138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259">
        <v>1740981.57</v>
      </c>
      <c r="J68" s="260">
        <v>0</v>
      </c>
      <c r="K68" s="261" t="s">
        <v>80</v>
      </c>
      <c r="L68" s="262" t="s">
        <v>43</v>
      </c>
      <c r="M68" s="263" t="s">
        <v>138</v>
      </c>
      <c r="N68" s="259">
        <v>0</v>
      </c>
      <c r="O68" s="259">
        <v>0</v>
      </c>
      <c r="P68" s="259">
        <v>0</v>
      </c>
      <c r="Q68" s="259">
        <v>1740981.57</v>
      </c>
      <c r="R68" s="47">
        <f t="shared" si="0"/>
        <v>0</v>
      </c>
      <c r="S68" s="7">
        <v>0</v>
      </c>
      <c r="T68" s="3"/>
    </row>
    <row r="69" spans="1:20" x14ac:dyDescent="0.3">
      <c r="A69" s="45" t="s">
        <v>88</v>
      </c>
      <c r="B69" s="46" t="s">
        <v>139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  <c r="H69" s="47">
        <v>0</v>
      </c>
      <c r="I69" s="259">
        <f>SUM(I70+I72)</f>
        <v>28202.93</v>
      </c>
      <c r="J69" s="260">
        <v>0</v>
      </c>
      <c r="K69" s="261" t="s">
        <v>88</v>
      </c>
      <c r="L69" s="262" t="s">
        <v>43</v>
      </c>
      <c r="M69" s="263" t="s">
        <v>139</v>
      </c>
      <c r="N69" s="259">
        <v>0</v>
      </c>
      <c r="O69" s="259">
        <v>0</v>
      </c>
      <c r="P69" s="259">
        <v>0</v>
      </c>
      <c r="Q69" s="259">
        <f>SUM(Q70+Q72)</f>
        <v>28199.96</v>
      </c>
      <c r="R69" s="47">
        <f t="shared" ref="R69:R115" si="1">I69-Q69</f>
        <v>2.9700000000011642</v>
      </c>
      <c r="S69" s="7">
        <v>0</v>
      </c>
      <c r="T69" s="3"/>
    </row>
    <row r="70" spans="1:20" x14ac:dyDescent="0.3">
      <c r="A70" s="45" t="s">
        <v>90</v>
      </c>
      <c r="B70" s="46" t="s">
        <v>140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  <c r="H70" s="47">
        <v>0</v>
      </c>
      <c r="I70" s="259">
        <f>SUM(I71)</f>
        <v>22500</v>
      </c>
      <c r="J70" s="260">
        <v>0</v>
      </c>
      <c r="K70" s="261" t="s">
        <v>90</v>
      </c>
      <c r="L70" s="262" t="s">
        <v>43</v>
      </c>
      <c r="M70" s="263" t="s">
        <v>140</v>
      </c>
      <c r="N70" s="259">
        <v>0</v>
      </c>
      <c r="O70" s="259">
        <v>0</v>
      </c>
      <c r="P70" s="259">
        <v>0</v>
      </c>
      <c r="Q70" s="259">
        <f>SUM(Q71)</f>
        <v>22500</v>
      </c>
      <c r="R70" s="47">
        <f t="shared" si="1"/>
        <v>0</v>
      </c>
      <c r="S70" s="7">
        <v>0</v>
      </c>
      <c r="T70" s="3"/>
    </row>
    <row r="71" spans="1:20" ht="21.6" x14ac:dyDescent="0.3">
      <c r="A71" s="45" t="s">
        <v>92</v>
      </c>
      <c r="B71" s="46" t="s">
        <v>141</v>
      </c>
      <c r="C71" s="47">
        <v>0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259">
        <v>22500</v>
      </c>
      <c r="J71" s="260">
        <v>0</v>
      </c>
      <c r="K71" s="261" t="s">
        <v>92</v>
      </c>
      <c r="L71" s="262" t="s">
        <v>43</v>
      </c>
      <c r="M71" s="263" t="s">
        <v>141</v>
      </c>
      <c r="N71" s="259">
        <v>0</v>
      </c>
      <c r="O71" s="259">
        <v>0</v>
      </c>
      <c r="P71" s="259">
        <v>0</v>
      </c>
      <c r="Q71" s="259">
        <v>22500</v>
      </c>
      <c r="R71" s="47">
        <f t="shared" si="1"/>
        <v>0</v>
      </c>
      <c r="S71" s="7">
        <v>0</v>
      </c>
      <c r="T71" s="3"/>
    </row>
    <row r="72" spans="1:20" x14ac:dyDescent="0.3">
      <c r="A72" s="45" t="s">
        <v>94</v>
      </c>
      <c r="B72" s="46" t="s">
        <v>142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  <c r="H72" s="47">
        <v>0</v>
      </c>
      <c r="I72" s="259">
        <f>SUM(I73:I74)</f>
        <v>5702.93</v>
      </c>
      <c r="J72" s="260">
        <v>0</v>
      </c>
      <c r="K72" s="261" t="s">
        <v>94</v>
      </c>
      <c r="L72" s="262" t="s">
        <v>43</v>
      </c>
      <c r="M72" s="263" t="s">
        <v>142</v>
      </c>
      <c r="N72" s="259">
        <v>0</v>
      </c>
      <c r="O72" s="259">
        <v>0</v>
      </c>
      <c r="P72" s="259">
        <v>0</v>
      </c>
      <c r="Q72" s="259">
        <f>SUM(Q73:Q74)</f>
        <v>5699.96</v>
      </c>
      <c r="R72" s="47">
        <f t="shared" si="1"/>
        <v>2.9700000000002547</v>
      </c>
      <c r="S72" s="7">
        <v>0</v>
      </c>
      <c r="T72" s="3"/>
    </row>
    <row r="73" spans="1:20" x14ac:dyDescent="0.3">
      <c r="A73" s="45"/>
      <c r="B73" s="46" t="s">
        <v>785</v>
      </c>
      <c r="C73" s="47"/>
      <c r="D73" s="47"/>
      <c r="E73" s="47"/>
      <c r="F73" s="47"/>
      <c r="G73" s="47"/>
      <c r="H73" s="47"/>
      <c r="I73" s="259">
        <v>3350</v>
      </c>
      <c r="J73" s="260"/>
      <c r="K73" s="261"/>
      <c r="L73" s="262"/>
      <c r="M73" s="263"/>
      <c r="N73" s="259"/>
      <c r="O73" s="259"/>
      <c r="P73" s="259"/>
      <c r="Q73" s="259">
        <v>3350</v>
      </c>
      <c r="R73" s="47">
        <f t="shared" si="1"/>
        <v>0</v>
      </c>
      <c r="S73" s="7"/>
      <c r="T73" s="3"/>
    </row>
    <row r="74" spans="1:20" x14ac:dyDescent="0.3">
      <c r="A74" s="45" t="s">
        <v>100</v>
      </c>
      <c r="B74" s="46" t="s">
        <v>143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  <c r="H74" s="47">
        <v>0</v>
      </c>
      <c r="I74" s="259">
        <v>2352.9299999999998</v>
      </c>
      <c r="J74" s="260">
        <v>0</v>
      </c>
      <c r="K74" s="261" t="s">
        <v>100</v>
      </c>
      <c r="L74" s="262" t="s">
        <v>43</v>
      </c>
      <c r="M74" s="263" t="s">
        <v>143</v>
      </c>
      <c r="N74" s="259">
        <v>0</v>
      </c>
      <c r="O74" s="259">
        <v>0</v>
      </c>
      <c r="P74" s="259">
        <v>0</v>
      </c>
      <c r="Q74" s="259">
        <v>2349.96</v>
      </c>
      <c r="R74" s="47">
        <f t="shared" si="1"/>
        <v>2.9699999999997999</v>
      </c>
      <c r="S74" s="7">
        <v>0</v>
      </c>
      <c r="T74" s="3"/>
    </row>
    <row r="75" spans="1:20" x14ac:dyDescent="0.3">
      <c r="A75" s="45" t="s">
        <v>144</v>
      </c>
      <c r="B75" s="46" t="s">
        <v>145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  <c r="H75" s="47">
        <v>0</v>
      </c>
      <c r="I75" s="47">
        <f>SUM(I76+I80+I84+I88)</f>
        <v>43461455.239999995</v>
      </c>
      <c r="J75" s="48">
        <v>0</v>
      </c>
      <c r="K75" s="45" t="s">
        <v>144</v>
      </c>
      <c r="L75" s="49" t="s">
        <v>43</v>
      </c>
      <c r="M75" s="46" t="s">
        <v>145</v>
      </c>
      <c r="N75" s="47">
        <v>0</v>
      </c>
      <c r="O75" s="47">
        <v>0</v>
      </c>
      <c r="P75" s="47">
        <v>0</v>
      </c>
      <c r="Q75" s="47">
        <f>SUM(Q76+Q80+Q84+Q88)</f>
        <v>17099973.960000001</v>
      </c>
      <c r="R75" s="47">
        <f t="shared" si="1"/>
        <v>26361481.279999994</v>
      </c>
      <c r="S75" s="7">
        <v>0</v>
      </c>
      <c r="T75" s="3"/>
    </row>
    <row r="76" spans="1:20" x14ac:dyDescent="0.3">
      <c r="A76" s="45" t="s">
        <v>146</v>
      </c>
      <c r="B76" s="46" t="s">
        <v>147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f>SUM(I77)</f>
        <v>733700</v>
      </c>
      <c r="J76" s="48">
        <v>0</v>
      </c>
      <c r="K76" s="45" t="s">
        <v>146</v>
      </c>
      <c r="L76" s="49" t="s">
        <v>43</v>
      </c>
      <c r="M76" s="46" t="s">
        <v>147</v>
      </c>
      <c r="N76" s="47">
        <v>0</v>
      </c>
      <c r="O76" s="47">
        <v>0</v>
      </c>
      <c r="P76" s="47">
        <v>0</v>
      </c>
      <c r="Q76" s="47">
        <f>SUM(Q77)</f>
        <v>0</v>
      </c>
      <c r="R76" s="47">
        <f t="shared" si="1"/>
        <v>733700</v>
      </c>
      <c r="S76" s="7">
        <v>0</v>
      </c>
      <c r="T76" s="3"/>
    </row>
    <row r="77" spans="1:20" ht="21.6" x14ac:dyDescent="0.3">
      <c r="A77" s="45" t="s">
        <v>60</v>
      </c>
      <c r="B77" s="46" t="s">
        <v>148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259">
        <f>SUM(I78)</f>
        <v>733700</v>
      </c>
      <c r="J77" s="260">
        <v>0</v>
      </c>
      <c r="K77" s="261" t="s">
        <v>60</v>
      </c>
      <c r="L77" s="262" t="s">
        <v>43</v>
      </c>
      <c r="M77" s="263" t="s">
        <v>148</v>
      </c>
      <c r="N77" s="259">
        <v>0</v>
      </c>
      <c r="O77" s="259">
        <v>0</v>
      </c>
      <c r="P77" s="259">
        <v>0</v>
      </c>
      <c r="Q77" s="259">
        <f>SUM(Q78)</f>
        <v>0</v>
      </c>
      <c r="R77" s="47">
        <f t="shared" si="1"/>
        <v>733700</v>
      </c>
      <c r="S77" s="7">
        <v>0</v>
      </c>
      <c r="T77" s="3"/>
    </row>
    <row r="78" spans="1:20" ht="21.6" x14ac:dyDescent="0.3">
      <c r="A78" s="45" t="s">
        <v>62</v>
      </c>
      <c r="B78" s="46" t="s">
        <v>149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259">
        <f>SUM(I79)</f>
        <v>733700</v>
      </c>
      <c r="J78" s="260">
        <v>0</v>
      </c>
      <c r="K78" s="261" t="s">
        <v>62</v>
      </c>
      <c r="L78" s="262" t="s">
        <v>43</v>
      </c>
      <c r="M78" s="263" t="s">
        <v>149</v>
      </c>
      <c r="N78" s="259">
        <v>0</v>
      </c>
      <c r="O78" s="259">
        <v>0</v>
      </c>
      <c r="P78" s="259">
        <v>0</v>
      </c>
      <c r="Q78" s="259">
        <f>SUM(Q79)</f>
        <v>0</v>
      </c>
      <c r="R78" s="47">
        <f t="shared" si="1"/>
        <v>733700</v>
      </c>
      <c r="S78" s="7">
        <v>0</v>
      </c>
      <c r="T78" s="3"/>
    </row>
    <row r="79" spans="1:20" x14ac:dyDescent="0.3">
      <c r="A79" s="45" t="s">
        <v>64</v>
      </c>
      <c r="B79" s="46" t="s">
        <v>150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259">
        <v>733700</v>
      </c>
      <c r="J79" s="260">
        <v>0</v>
      </c>
      <c r="K79" s="261" t="s">
        <v>64</v>
      </c>
      <c r="L79" s="262" t="s">
        <v>43</v>
      </c>
      <c r="M79" s="263" t="s">
        <v>150</v>
      </c>
      <c r="N79" s="259">
        <v>0</v>
      </c>
      <c r="O79" s="259">
        <v>0</v>
      </c>
      <c r="P79" s="259">
        <v>0</v>
      </c>
      <c r="Q79" s="259">
        <v>0</v>
      </c>
      <c r="R79" s="47">
        <f t="shared" si="1"/>
        <v>733700</v>
      </c>
      <c r="S79" s="7">
        <v>0</v>
      </c>
      <c r="T79" s="3"/>
    </row>
    <row r="80" spans="1:20" x14ac:dyDescent="0.3">
      <c r="A80" s="45" t="s">
        <v>151</v>
      </c>
      <c r="B80" s="46" t="s">
        <v>152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f>SUM(I81)</f>
        <v>6581267.7599999998</v>
      </c>
      <c r="J80" s="48">
        <v>0</v>
      </c>
      <c r="K80" s="45" t="s">
        <v>151</v>
      </c>
      <c r="L80" s="49" t="s">
        <v>43</v>
      </c>
      <c r="M80" s="46" t="s">
        <v>152</v>
      </c>
      <c r="N80" s="47">
        <v>0</v>
      </c>
      <c r="O80" s="47">
        <v>0</v>
      </c>
      <c r="P80" s="47">
        <v>0</v>
      </c>
      <c r="Q80" s="47">
        <f>SUM(Q81)</f>
        <v>2562364.48</v>
      </c>
      <c r="R80" s="47">
        <f t="shared" si="1"/>
        <v>4018903.28</v>
      </c>
      <c r="S80" s="7">
        <v>0</v>
      </c>
      <c r="T80" s="3"/>
    </row>
    <row r="81" spans="1:20" ht="21.6" x14ac:dyDescent="0.3">
      <c r="A81" s="45" t="s">
        <v>60</v>
      </c>
      <c r="B81" s="46" t="s">
        <v>153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259">
        <f>SUM(I82)</f>
        <v>6581267.7599999998</v>
      </c>
      <c r="J81" s="260">
        <v>0</v>
      </c>
      <c r="K81" s="261" t="s">
        <v>60</v>
      </c>
      <c r="L81" s="262" t="s">
        <v>43</v>
      </c>
      <c r="M81" s="263" t="s">
        <v>153</v>
      </c>
      <c r="N81" s="259">
        <v>0</v>
      </c>
      <c r="O81" s="259">
        <v>0</v>
      </c>
      <c r="P81" s="259">
        <v>0</v>
      </c>
      <c r="Q81" s="259">
        <f>SUM(Q82)</f>
        <v>2562364.48</v>
      </c>
      <c r="R81" s="47">
        <f t="shared" si="1"/>
        <v>4018903.28</v>
      </c>
      <c r="S81" s="7">
        <v>0</v>
      </c>
      <c r="T81" s="3"/>
    </row>
    <row r="82" spans="1:20" ht="21.6" x14ac:dyDescent="0.3">
      <c r="A82" s="45" t="s">
        <v>62</v>
      </c>
      <c r="B82" s="46" t="s">
        <v>154</v>
      </c>
      <c r="C82" s="47">
        <v>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259">
        <f>SUM(I83)</f>
        <v>6581267.7599999998</v>
      </c>
      <c r="J82" s="260">
        <v>0</v>
      </c>
      <c r="K82" s="261" t="s">
        <v>62</v>
      </c>
      <c r="L82" s="262" t="s">
        <v>43</v>
      </c>
      <c r="M82" s="263" t="s">
        <v>154</v>
      </c>
      <c r="N82" s="259">
        <v>0</v>
      </c>
      <c r="O82" s="259">
        <v>0</v>
      </c>
      <c r="P82" s="259">
        <v>0</v>
      </c>
      <c r="Q82" s="259">
        <f>SUM(Q83)</f>
        <v>2562364.48</v>
      </c>
      <c r="R82" s="47">
        <f t="shared" si="1"/>
        <v>4018903.28</v>
      </c>
      <c r="S82" s="7">
        <v>0</v>
      </c>
      <c r="T82" s="3"/>
    </row>
    <row r="83" spans="1:20" x14ac:dyDescent="0.3">
      <c r="A83" s="45" t="s">
        <v>64</v>
      </c>
      <c r="B83" s="46" t="s">
        <v>155</v>
      </c>
      <c r="C83" s="47">
        <v>0</v>
      </c>
      <c r="D83" s="47">
        <v>0</v>
      </c>
      <c r="E83" s="47">
        <v>0</v>
      </c>
      <c r="F83" s="47">
        <v>0</v>
      </c>
      <c r="G83" s="47">
        <v>0</v>
      </c>
      <c r="H83" s="47">
        <v>0</v>
      </c>
      <c r="I83" s="259">
        <v>6581267.7599999998</v>
      </c>
      <c r="J83" s="260">
        <v>0</v>
      </c>
      <c r="K83" s="261" t="s">
        <v>64</v>
      </c>
      <c r="L83" s="262" t="s">
        <v>43</v>
      </c>
      <c r="M83" s="263" t="s">
        <v>155</v>
      </c>
      <c r="N83" s="259">
        <v>0</v>
      </c>
      <c r="O83" s="259">
        <v>0</v>
      </c>
      <c r="P83" s="259">
        <v>0</v>
      </c>
      <c r="Q83" s="259">
        <v>2562364.48</v>
      </c>
      <c r="R83" s="47">
        <f t="shared" si="1"/>
        <v>4018903.28</v>
      </c>
      <c r="S83" s="7">
        <v>0</v>
      </c>
      <c r="T83" s="3"/>
    </row>
    <row r="84" spans="1:20" x14ac:dyDescent="0.3">
      <c r="A84" s="45" t="s">
        <v>156</v>
      </c>
      <c r="B84" s="46" t="s">
        <v>157</v>
      </c>
      <c r="C84" s="47">
        <v>0</v>
      </c>
      <c r="D84" s="47">
        <v>0</v>
      </c>
      <c r="E84" s="47">
        <v>0</v>
      </c>
      <c r="F84" s="47">
        <v>0</v>
      </c>
      <c r="G84" s="47">
        <v>0</v>
      </c>
      <c r="H84" s="47">
        <v>0</v>
      </c>
      <c r="I84" s="47">
        <f>SUM(I85)</f>
        <v>35916487.479999997</v>
      </c>
      <c r="J84" s="48">
        <v>0</v>
      </c>
      <c r="K84" s="45" t="s">
        <v>156</v>
      </c>
      <c r="L84" s="49" t="s">
        <v>43</v>
      </c>
      <c r="M84" s="46" t="s">
        <v>157</v>
      </c>
      <c r="N84" s="47">
        <v>0</v>
      </c>
      <c r="O84" s="47">
        <v>0</v>
      </c>
      <c r="P84" s="47">
        <v>0</v>
      </c>
      <c r="Q84" s="47">
        <f>SUM(Q85)</f>
        <v>14417609.48</v>
      </c>
      <c r="R84" s="47">
        <f t="shared" si="1"/>
        <v>21498877.999999996</v>
      </c>
      <c r="S84" s="7">
        <v>0</v>
      </c>
      <c r="T84" s="3"/>
    </row>
    <row r="85" spans="1:20" ht="21.6" x14ac:dyDescent="0.3">
      <c r="A85" s="45" t="s">
        <v>60</v>
      </c>
      <c r="B85" s="46" t="s">
        <v>158</v>
      </c>
      <c r="C85" s="47">
        <v>0</v>
      </c>
      <c r="D85" s="47">
        <v>0</v>
      </c>
      <c r="E85" s="47">
        <v>0</v>
      </c>
      <c r="F85" s="47">
        <v>0</v>
      </c>
      <c r="G85" s="47">
        <v>0</v>
      </c>
      <c r="H85" s="47">
        <v>0</v>
      </c>
      <c r="I85" s="259">
        <f>SUM(I86)</f>
        <v>35916487.479999997</v>
      </c>
      <c r="J85" s="260">
        <v>0</v>
      </c>
      <c r="K85" s="261" t="s">
        <v>60</v>
      </c>
      <c r="L85" s="262" t="s">
        <v>43</v>
      </c>
      <c r="M85" s="263" t="s">
        <v>158</v>
      </c>
      <c r="N85" s="259">
        <v>0</v>
      </c>
      <c r="O85" s="259">
        <v>0</v>
      </c>
      <c r="P85" s="259">
        <v>0</v>
      </c>
      <c r="Q85" s="259">
        <f>SUM(Q86)</f>
        <v>14417609.48</v>
      </c>
      <c r="R85" s="47">
        <f t="shared" si="1"/>
        <v>21498877.999999996</v>
      </c>
      <c r="S85" s="7">
        <v>0</v>
      </c>
      <c r="T85" s="3"/>
    </row>
    <row r="86" spans="1:20" ht="21.6" x14ac:dyDescent="0.3">
      <c r="A86" s="45" t="s">
        <v>62</v>
      </c>
      <c r="B86" s="46" t="s">
        <v>159</v>
      </c>
      <c r="C86" s="47">
        <v>0</v>
      </c>
      <c r="D86" s="47">
        <v>0</v>
      </c>
      <c r="E86" s="47">
        <v>0</v>
      </c>
      <c r="F86" s="47">
        <v>0</v>
      </c>
      <c r="G86" s="47">
        <v>0</v>
      </c>
      <c r="H86" s="47">
        <v>0</v>
      </c>
      <c r="I86" s="259">
        <f>SUM(I87)</f>
        <v>35916487.479999997</v>
      </c>
      <c r="J86" s="260">
        <v>0</v>
      </c>
      <c r="K86" s="261" t="s">
        <v>62</v>
      </c>
      <c r="L86" s="262" t="s">
        <v>43</v>
      </c>
      <c r="M86" s="263" t="s">
        <v>159</v>
      </c>
      <c r="N86" s="259">
        <v>0</v>
      </c>
      <c r="O86" s="259">
        <v>0</v>
      </c>
      <c r="P86" s="259">
        <v>0</v>
      </c>
      <c r="Q86" s="259">
        <f>SUM(Q87)</f>
        <v>14417609.48</v>
      </c>
      <c r="R86" s="47">
        <f t="shared" si="1"/>
        <v>21498877.999999996</v>
      </c>
      <c r="S86" s="7">
        <v>0</v>
      </c>
      <c r="T86" s="3"/>
    </row>
    <row r="87" spans="1:20" x14ac:dyDescent="0.3">
      <c r="A87" s="45" t="s">
        <v>64</v>
      </c>
      <c r="B87" s="46" t="s">
        <v>160</v>
      </c>
      <c r="C87" s="47">
        <v>0</v>
      </c>
      <c r="D87" s="47">
        <v>0</v>
      </c>
      <c r="E87" s="47">
        <v>0</v>
      </c>
      <c r="F87" s="47">
        <v>0</v>
      </c>
      <c r="G87" s="47">
        <v>0</v>
      </c>
      <c r="H87" s="47">
        <v>0</v>
      </c>
      <c r="I87" s="259">
        <v>35916487.479999997</v>
      </c>
      <c r="J87" s="260">
        <v>0</v>
      </c>
      <c r="K87" s="261" t="s">
        <v>64</v>
      </c>
      <c r="L87" s="262" t="s">
        <v>43</v>
      </c>
      <c r="M87" s="263" t="s">
        <v>160</v>
      </c>
      <c r="N87" s="259">
        <v>0</v>
      </c>
      <c r="O87" s="259">
        <v>0</v>
      </c>
      <c r="P87" s="259">
        <v>0</v>
      </c>
      <c r="Q87" s="259">
        <v>14417609.48</v>
      </c>
      <c r="R87" s="47">
        <f t="shared" si="1"/>
        <v>21498877.999999996</v>
      </c>
      <c r="S87" s="7">
        <v>0</v>
      </c>
      <c r="T87" s="3"/>
    </row>
    <row r="88" spans="1:20" x14ac:dyDescent="0.3">
      <c r="A88" s="45" t="s">
        <v>161</v>
      </c>
      <c r="B88" s="46" t="s">
        <v>162</v>
      </c>
      <c r="C88" s="47">
        <v>0</v>
      </c>
      <c r="D88" s="47">
        <v>0</v>
      </c>
      <c r="E88" s="47">
        <v>0</v>
      </c>
      <c r="F88" s="47">
        <v>0</v>
      </c>
      <c r="G88" s="47">
        <v>0</v>
      </c>
      <c r="H88" s="47">
        <v>0</v>
      </c>
      <c r="I88" s="47">
        <f>SUM(I89+I92)</f>
        <v>230000</v>
      </c>
      <c r="J88" s="48">
        <v>0</v>
      </c>
      <c r="K88" s="45" t="s">
        <v>161</v>
      </c>
      <c r="L88" s="49" t="s">
        <v>43</v>
      </c>
      <c r="M88" s="46" t="s">
        <v>162</v>
      </c>
      <c r="N88" s="47">
        <v>0</v>
      </c>
      <c r="O88" s="47">
        <v>0</v>
      </c>
      <c r="P88" s="47">
        <v>0</v>
      </c>
      <c r="Q88" s="47">
        <f>SUM(Q89+Q92)</f>
        <v>120000</v>
      </c>
      <c r="R88" s="47">
        <f t="shared" si="1"/>
        <v>110000</v>
      </c>
      <c r="S88" s="7">
        <v>0</v>
      </c>
      <c r="T88" s="3"/>
    </row>
    <row r="89" spans="1:20" ht="21.6" x14ac:dyDescent="0.3">
      <c r="A89" s="45" t="s">
        <v>60</v>
      </c>
      <c r="B89" s="46" t="s">
        <v>163</v>
      </c>
      <c r="C89" s="47">
        <v>0</v>
      </c>
      <c r="D89" s="47">
        <v>0</v>
      </c>
      <c r="E89" s="47">
        <v>0</v>
      </c>
      <c r="F89" s="47">
        <v>0</v>
      </c>
      <c r="G89" s="47">
        <v>0</v>
      </c>
      <c r="H89" s="47">
        <v>0</v>
      </c>
      <c r="I89" s="259">
        <f>SUM(I90)</f>
        <v>110000</v>
      </c>
      <c r="J89" s="260">
        <v>0</v>
      </c>
      <c r="K89" s="261" t="s">
        <v>60</v>
      </c>
      <c r="L89" s="262" t="s">
        <v>43</v>
      </c>
      <c r="M89" s="263" t="s">
        <v>163</v>
      </c>
      <c r="N89" s="259">
        <v>0</v>
      </c>
      <c r="O89" s="259">
        <v>0</v>
      </c>
      <c r="P89" s="259">
        <v>0</v>
      </c>
      <c r="Q89" s="259">
        <f>SUM(Q90)</f>
        <v>0</v>
      </c>
      <c r="R89" s="47">
        <f t="shared" si="1"/>
        <v>110000</v>
      </c>
      <c r="S89" s="7">
        <v>0</v>
      </c>
      <c r="T89" s="3"/>
    </row>
    <row r="90" spans="1:20" ht="21.6" x14ac:dyDescent="0.3">
      <c r="A90" s="45" t="s">
        <v>62</v>
      </c>
      <c r="B90" s="46" t="s">
        <v>164</v>
      </c>
      <c r="C90" s="47">
        <v>0</v>
      </c>
      <c r="D90" s="47">
        <v>0</v>
      </c>
      <c r="E90" s="47">
        <v>0</v>
      </c>
      <c r="F90" s="47">
        <v>0</v>
      </c>
      <c r="G90" s="47">
        <v>0</v>
      </c>
      <c r="H90" s="47">
        <v>0</v>
      </c>
      <c r="I90" s="259">
        <f>SUM(I91)</f>
        <v>110000</v>
      </c>
      <c r="J90" s="260">
        <v>0</v>
      </c>
      <c r="K90" s="261" t="s">
        <v>62</v>
      </c>
      <c r="L90" s="262" t="s">
        <v>43</v>
      </c>
      <c r="M90" s="263" t="s">
        <v>164</v>
      </c>
      <c r="N90" s="259">
        <v>0</v>
      </c>
      <c r="O90" s="259">
        <v>0</v>
      </c>
      <c r="P90" s="259">
        <v>0</v>
      </c>
      <c r="Q90" s="259">
        <f>SUM(Q91)</f>
        <v>0</v>
      </c>
      <c r="R90" s="47">
        <f t="shared" si="1"/>
        <v>110000</v>
      </c>
      <c r="S90" s="7">
        <v>0</v>
      </c>
      <c r="T90" s="3"/>
    </row>
    <row r="91" spans="1:20" x14ac:dyDescent="0.3">
      <c r="A91" s="45" t="s">
        <v>64</v>
      </c>
      <c r="B91" s="46" t="s">
        <v>165</v>
      </c>
      <c r="C91" s="47">
        <v>0</v>
      </c>
      <c r="D91" s="47">
        <v>0</v>
      </c>
      <c r="E91" s="47">
        <v>0</v>
      </c>
      <c r="F91" s="47">
        <v>0</v>
      </c>
      <c r="G91" s="47">
        <v>0</v>
      </c>
      <c r="H91" s="47">
        <v>0</v>
      </c>
      <c r="I91" s="259">
        <v>110000</v>
      </c>
      <c r="J91" s="260">
        <v>0</v>
      </c>
      <c r="K91" s="261" t="s">
        <v>64</v>
      </c>
      <c r="L91" s="262" t="s">
        <v>43</v>
      </c>
      <c r="M91" s="263" t="s">
        <v>165</v>
      </c>
      <c r="N91" s="259">
        <v>0</v>
      </c>
      <c r="O91" s="259">
        <v>0</v>
      </c>
      <c r="P91" s="259">
        <v>0</v>
      </c>
      <c r="Q91" s="259">
        <v>0</v>
      </c>
      <c r="R91" s="47">
        <f t="shared" si="1"/>
        <v>110000</v>
      </c>
      <c r="S91" s="7">
        <v>0</v>
      </c>
      <c r="T91" s="3"/>
    </row>
    <row r="92" spans="1:20" x14ac:dyDescent="0.3">
      <c r="A92" s="45" t="s">
        <v>88</v>
      </c>
      <c r="B92" s="46" t="s">
        <v>166</v>
      </c>
      <c r="C92" s="47">
        <v>0</v>
      </c>
      <c r="D92" s="47">
        <v>0</v>
      </c>
      <c r="E92" s="47">
        <v>0</v>
      </c>
      <c r="F92" s="47">
        <v>0</v>
      </c>
      <c r="G92" s="47">
        <v>0</v>
      </c>
      <c r="H92" s="47">
        <v>0</v>
      </c>
      <c r="I92" s="259">
        <f>SUM(I93)</f>
        <v>120000</v>
      </c>
      <c r="J92" s="260">
        <v>0</v>
      </c>
      <c r="K92" s="261" t="s">
        <v>88</v>
      </c>
      <c r="L92" s="262" t="s">
        <v>43</v>
      </c>
      <c r="M92" s="263" t="s">
        <v>166</v>
      </c>
      <c r="N92" s="259">
        <v>0</v>
      </c>
      <c r="O92" s="259">
        <v>0</v>
      </c>
      <c r="P92" s="259">
        <v>0</v>
      </c>
      <c r="Q92" s="259">
        <f>SUM(Q93)</f>
        <v>120000</v>
      </c>
      <c r="R92" s="47">
        <f t="shared" si="1"/>
        <v>0</v>
      </c>
      <c r="S92" s="7">
        <v>0</v>
      </c>
      <c r="T92" s="3"/>
    </row>
    <row r="93" spans="1:20" x14ac:dyDescent="0.3">
      <c r="A93" s="45" t="s">
        <v>90</v>
      </c>
      <c r="B93" s="46" t="s">
        <v>167</v>
      </c>
      <c r="C93" s="47">
        <v>0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259">
        <f>SUM(I94)</f>
        <v>120000</v>
      </c>
      <c r="J93" s="260">
        <v>0</v>
      </c>
      <c r="K93" s="261" t="s">
        <v>90</v>
      </c>
      <c r="L93" s="262" t="s">
        <v>43</v>
      </c>
      <c r="M93" s="263" t="s">
        <v>167</v>
      </c>
      <c r="N93" s="259">
        <v>0</v>
      </c>
      <c r="O93" s="259">
        <v>0</v>
      </c>
      <c r="P93" s="259">
        <v>0</v>
      </c>
      <c r="Q93" s="259">
        <f>SUM(Q94)</f>
        <v>120000</v>
      </c>
      <c r="R93" s="47">
        <f t="shared" si="1"/>
        <v>0</v>
      </c>
      <c r="S93" s="7">
        <v>0</v>
      </c>
      <c r="T93" s="3"/>
    </row>
    <row r="94" spans="1:20" ht="21.6" x14ac:dyDescent="0.3">
      <c r="A94" s="45" t="s">
        <v>92</v>
      </c>
      <c r="B94" s="46" t="s">
        <v>168</v>
      </c>
      <c r="C94" s="47">
        <v>0</v>
      </c>
      <c r="D94" s="47">
        <v>0</v>
      </c>
      <c r="E94" s="47">
        <v>0</v>
      </c>
      <c r="F94" s="47">
        <v>0</v>
      </c>
      <c r="G94" s="47">
        <v>0</v>
      </c>
      <c r="H94" s="47">
        <v>0</v>
      </c>
      <c r="I94" s="259">
        <v>120000</v>
      </c>
      <c r="J94" s="260">
        <v>0</v>
      </c>
      <c r="K94" s="261" t="s">
        <v>92</v>
      </c>
      <c r="L94" s="262" t="s">
        <v>43</v>
      </c>
      <c r="M94" s="263" t="s">
        <v>168</v>
      </c>
      <c r="N94" s="259">
        <v>0</v>
      </c>
      <c r="O94" s="259">
        <v>0</v>
      </c>
      <c r="P94" s="259">
        <v>0</v>
      </c>
      <c r="Q94" s="259">
        <v>120000</v>
      </c>
      <c r="R94" s="47">
        <f t="shared" si="1"/>
        <v>0</v>
      </c>
      <c r="S94" s="7">
        <v>0</v>
      </c>
      <c r="T94" s="3"/>
    </row>
    <row r="95" spans="1:20" x14ac:dyDescent="0.3">
      <c r="A95" s="45" t="s">
        <v>169</v>
      </c>
      <c r="B95" s="46" t="s">
        <v>170</v>
      </c>
      <c r="C95" s="47">
        <v>0</v>
      </c>
      <c r="D95" s="47">
        <v>0</v>
      </c>
      <c r="E95" s="47">
        <v>0</v>
      </c>
      <c r="F95" s="47">
        <v>0</v>
      </c>
      <c r="G95" s="47">
        <v>0</v>
      </c>
      <c r="H95" s="47">
        <v>0</v>
      </c>
      <c r="I95" s="47">
        <f>SUM(I96+I104+I109)</f>
        <v>2900008.46</v>
      </c>
      <c r="J95" s="48">
        <v>0</v>
      </c>
      <c r="K95" s="45" t="s">
        <v>169</v>
      </c>
      <c r="L95" s="49" t="s">
        <v>43</v>
      </c>
      <c r="M95" s="46" t="s">
        <v>170</v>
      </c>
      <c r="N95" s="47">
        <v>0</v>
      </c>
      <c r="O95" s="47">
        <v>0</v>
      </c>
      <c r="P95" s="47">
        <v>0</v>
      </c>
      <c r="Q95" s="47">
        <f>SUM(Q96+Q104+Q109)</f>
        <v>2738535.94</v>
      </c>
      <c r="R95" s="47">
        <f t="shared" si="1"/>
        <v>161472.52000000002</v>
      </c>
      <c r="S95" s="7">
        <v>0</v>
      </c>
      <c r="T95" s="3"/>
    </row>
    <row r="96" spans="1:20" x14ac:dyDescent="0.3">
      <c r="A96" s="45" t="s">
        <v>171</v>
      </c>
      <c r="B96" s="46" t="s">
        <v>172</v>
      </c>
      <c r="C96" s="47">
        <v>0</v>
      </c>
      <c r="D96" s="47">
        <v>0</v>
      </c>
      <c r="E96" s="47">
        <v>0</v>
      </c>
      <c r="F96" s="47">
        <v>0</v>
      </c>
      <c r="G96" s="47">
        <v>0</v>
      </c>
      <c r="H96" s="47">
        <v>0</v>
      </c>
      <c r="I96" s="47">
        <f>SUM(I97+I101)</f>
        <v>1559676.6600000001</v>
      </c>
      <c r="J96" s="48">
        <v>0</v>
      </c>
      <c r="K96" s="45" t="s">
        <v>171</v>
      </c>
      <c r="L96" s="49" t="s">
        <v>43</v>
      </c>
      <c r="M96" s="46" t="s">
        <v>172</v>
      </c>
      <c r="N96" s="47">
        <v>0</v>
      </c>
      <c r="O96" s="47">
        <v>0</v>
      </c>
      <c r="P96" s="47">
        <v>0</v>
      </c>
      <c r="Q96" s="47">
        <f>SUM(Q97+Q101)</f>
        <v>1473535.94</v>
      </c>
      <c r="R96" s="47">
        <f t="shared" si="1"/>
        <v>86140.720000000205</v>
      </c>
      <c r="S96" s="7">
        <v>0</v>
      </c>
      <c r="T96" s="3"/>
    </row>
    <row r="97" spans="1:20" ht="21.6" x14ac:dyDescent="0.3">
      <c r="A97" s="45" t="s">
        <v>60</v>
      </c>
      <c r="B97" s="46" t="s">
        <v>173</v>
      </c>
      <c r="C97" s="47">
        <v>0</v>
      </c>
      <c r="D97" s="47">
        <v>0</v>
      </c>
      <c r="E97" s="47">
        <v>0</v>
      </c>
      <c r="F97" s="47">
        <v>0</v>
      </c>
      <c r="G97" s="47">
        <v>0</v>
      </c>
      <c r="H97" s="47">
        <v>0</v>
      </c>
      <c r="I97" s="259">
        <f>SUM(I98)</f>
        <v>289676.66000000003</v>
      </c>
      <c r="J97" s="260">
        <v>0</v>
      </c>
      <c r="K97" s="261" t="s">
        <v>60</v>
      </c>
      <c r="L97" s="262" t="s">
        <v>43</v>
      </c>
      <c r="M97" s="263" t="s">
        <v>173</v>
      </c>
      <c r="N97" s="259">
        <v>0</v>
      </c>
      <c r="O97" s="259">
        <v>0</v>
      </c>
      <c r="P97" s="259">
        <v>0</v>
      </c>
      <c r="Q97" s="259">
        <f>SUM(Q98)</f>
        <v>233535.94</v>
      </c>
      <c r="R97" s="47">
        <f t="shared" si="1"/>
        <v>56140.72000000003</v>
      </c>
      <c r="S97" s="7">
        <v>0</v>
      </c>
      <c r="T97" s="3"/>
    </row>
    <row r="98" spans="1:20" ht="21.6" x14ac:dyDescent="0.3">
      <c r="A98" s="45" t="s">
        <v>62</v>
      </c>
      <c r="B98" s="46" t="s">
        <v>174</v>
      </c>
      <c r="C98" s="47">
        <v>0</v>
      </c>
      <c r="D98" s="47">
        <v>0</v>
      </c>
      <c r="E98" s="47">
        <v>0</v>
      </c>
      <c r="F98" s="47">
        <v>0</v>
      </c>
      <c r="G98" s="47">
        <v>0</v>
      </c>
      <c r="H98" s="47">
        <v>0</v>
      </c>
      <c r="I98" s="259">
        <f>SUM(I99:I100)</f>
        <v>289676.66000000003</v>
      </c>
      <c r="J98" s="260">
        <v>0</v>
      </c>
      <c r="K98" s="261" t="s">
        <v>62</v>
      </c>
      <c r="L98" s="262" t="s">
        <v>43</v>
      </c>
      <c r="M98" s="263" t="s">
        <v>174</v>
      </c>
      <c r="N98" s="259">
        <v>0</v>
      </c>
      <c r="O98" s="259">
        <v>0</v>
      </c>
      <c r="P98" s="259">
        <v>0</v>
      </c>
      <c r="Q98" s="259">
        <f>SUM(Q99:Q100)</f>
        <v>233535.94</v>
      </c>
      <c r="R98" s="47">
        <f t="shared" si="1"/>
        <v>56140.72000000003</v>
      </c>
      <c r="S98" s="7">
        <v>0</v>
      </c>
      <c r="T98" s="3"/>
    </row>
    <row r="99" spans="1:20" ht="21.6" x14ac:dyDescent="0.3">
      <c r="A99" s="45" t="s">
        <v>175</v>
      </c>
      <c r="B99" s="46" t="s">
        <v>176</v>
      </c>
      <c r="C99" s="47">
        <v>0</v>
      </c>
      <c r="D99" s="47">
        <v>0</v>
      </c>
      <c r="E99" s="47">
        <v>0</v>
      </c>
      <c r="F99" s="47">
        <v>0</v>
      </c>
      <c r="G99" s="47">
        <v>0</v>
      </c>
      <c r="H99" s="47">
        <v>0</v>
      </c>
      <c r="I99" s="259">
        <v>105000</v>
      </c>
      <c r="J99" s="260">
        <v>0</v>
      </c>
      <c r="K99" s="261" t="s">
        <v>175</v>
      </c>
      <c r="L99" s="262" t="s">
        <v>43</v>
      </c>
      <c r="M99" s="263" t="s">
        <v>176</v>
      </c>
      <c r="N99" s="259">
        <v>0</v>
      </c>
      <c r="O99" s="259">
        <v>0</v>
      </c>
      <c r="P99" s="259">
        <v>0</v>
      </c>
      <c r="Q99" s="259">
        <v>48859.28</v>
      </c>
      <c r="R99" s="47">
        <f t="shared" si="1"/>
        <v>56140.72</v>
      </c>
      <c r="S99" s="7">
        <v>0</v>
      </c>
      <c r="T99" s="3"/>
    </row>
    <row r="100" spans="1:20" x14ac:dyDescent="0.3">
      <c r="A100" s="45"/>
      <c r="B100" s="46" t="s">
        <v>786</v>
      </c>
      <c r="C100" s="47"/>
      <c r="D100" s="47"/>
      <c r="E100" s="47"/>
      <c r="F100" s="47"/>
      <c r="G100" s="47"/>
      <c r="H100" s="47"/>
      <c r="I100" s="259">
        <v>184676.66</v>
      </c>
      <c r="J100" s="260"/>
      <c r="K100" s="261"/>
      <c r="L100" s="262"/>
      <c r="M100" s="263"/>
      <c r="N100" s="259"/>
      <c r="O100" s="259"/>
      <c r="P100" s="259"/>
      <c r="Q100" s="259">
        <v>184676.66</v>
      </c>
      <c r="R100" s="47">
        <f t="shared" si="1"/>
        <v>0</v>
      </c>
      <c r="S100" s="7"/>
      <c r="T100" s="3"/>
    </row>
    <row r="101" spans="1:20" x14ac:dyDescent="0.3">
      <c r="A101" s="45" t="s">
        <v>88</v>
      </c>
      <c r="B101" s="46" t="s">
        <v>177</v>
      </c>
      <c r="C101" s="47">
        <v>0</v>
      </c>
      <c r="D101" s="47">
        <v>0</v>
      </c>
      <c r="E101" s="47">
        <v>0</v>
      </c>
      <c r="F101" s="47">
        <v>0</v>
      </c>
      <c r="G101" s="47">
        <v>0</v>
      </c>
      <c r="H101" s="47">
        <v>0</v>
      </c>
      <c r="I101" s="259">
        <f>SUM(I102)</f>
        <v>1270000</v>
      </c>
      <c r="J101" s="260">
        <v>0</v>
      </c>
      <c r="K101" s="261" t="s">
        <v>88</v>
      </c>
      <c r="L101" s="262" t="s">
        <v>43</v>
      </c>
      <c r="M101" s="263" t="s">
        <v>177</v>
      </c>
      <c r="N101" s="259">
        <v>0</v>
      </c>
      <c r="O101" s="259">
        <v>0</v>
      </c>
      <c r="P101" s="259">
        <v>0</v>
      </c>
      <c r="Q101" s="259">
        <f>SUM(Q102)</f>
        <v>1240000</v>
      </c>
      <c r="R101" s="47">
        <f t="shared" si="1"/>
        <v>30000</v>
      </c>
      <c r="S101" s="7">
        <v>0</v>
      </c>
      <c r="T101" s="3"/>
    </row>
    <row r="102" spans="1:20" x14ac:dyDescent="0.3">
      <c r="A102" s="45" t="s">
        <v>90</v>
      </c>
      <c r="B102" s="46" t="s">
        <v>178</v>
      </c>
      <c r="C102" s="47">
        <v>0</v>
      </c>
      <c r="D102" s="47">
        <v>0</v>
      </c>
      <c r="E102" s="47">
        <v>0</v>
      </c>
      <c r="F102" s="47">
        <v>0</v>
      </c>
      <c r="G102" s="47">
        <v>0</v>
      </c>
      <c r="H102" s="47">
        <v>0</v>
      </c>
      <c r="I102" s="259">
        <f>SUM(I103)</f>
        <v>1270000</v>
      </c>
      <c r="J102" s="260">
        <v>0</v>
      </c>
      <c r="K102" s="261" t="s">
        <v>90</v>
      </c>
      <c r="L102" s="262" t="s">
        <v>43</v>
      </c>
      <c r="M102" s="263" t="s">
        <v>178</v>
      </c>
      <c r="N102" s="259">
        <v>0</v>
      </c>
      <c r="O102" s="259">
        <v>0</v>
      </c>
      <c r="P102" s="259">
        <v>0</v>
      </c>
      <c r="Q102" s="259">
        <f>SUM(Q103)</f>
        <v>1240000</v>
      </c>
      <c r="R102" s="47">
        <f t="shared" si="1"/>
        <v>30000</v>
      </c>
      <c r="S102" s="7">
        <v>0</v>
      </c>
      <c r="T102" s="3"/>
    </row>
    <row r="103" spans="1:20" ht="21.6" x14ac:dyDescent="0.3">
      <c r="A103" s="45" t="s">
        <v>92</v>
      </c>
      <c r="B103" s="46" t="s">
        <v>179</v>
      </c>
      <c r="C103" s="47">
        <v>0</v>
      </c>
      <c r="D103" s="47">
        <v>0</v>
      </c>
      <c r="E103" s="47">
        <v>0</v>
      </c>
      <c r="F103" s="47">
        <v>0</v>
      </c>
      <c r="G103" s="47">
        <v>0</v>
      </c>
      <c r="H103" s="47">
        <v>0</v>
      </c>
      <c r="I103" s="259">
        <v>1270000</v>
      </c>
      <c r="J103" s="260">
        <v>0</v>
      </c>
      <c r="K103" s="261" t="s">
        <v>92</v>
      </c>
      <c r="L103" s="262" t="s">
        <v>43</v>
      </c>
      <c r="M103" s="263" t="s">
        <v>179</v>
      </c>
      <c r="N103" s="259">
        <v>0</v>
      </c>
      <c r="O103" s="259">
        <v>0</v>
      </c>
      <c r="P103" s="259">
        <v>0</v>
      </c>
      <c r="Q103" s="259">
        <v>1240000</v>
      </c>
      <c r="R103" s="47">
        <f t="shared" si="1"/>
        <v>30000</v>
      </c>
      <c r="S103" s="7">
        <v>0</v>
      </c>
      <c r="T103" s="3"/>
    </row>
    <row r="104" spans="1:20" x14ac:dyDescent="0.3">
      <c r="A104" s="45" t="s">
        <v>180</v>
      </c>
      <c r="B104" s="46" t="s">
        <v>181</v>
      </c>
      <c r="C104" s="47">
        <v>0</v>
      </c>
      <c r="D104" s="47">
        <v>0</v>
      </c>
      <c r="E104" s="47">
        <v>0</v>
      </c>
      <c r="F104" s="47">
        <v>0</v>
      </c>
      <c r="G104" s="47">
        <v>0</v>
      </c>
      <c r="H104" s="47">
        <v>0</v>
      </c>
      <c r="I104" s="47">
        <f>SUM(I105)</f>
        <v>1095000</v>
      </c>
      <c r="J104" s="48">
        <v>0</v>
      </c>
      <c r="K104" s="45" t="s">
        <v>180</v>
      </c>
      <c r="L104" s="49" t="s">
        <v>43</v>
      </c>
      <c r="M104" s="46" t="s">
        <v>181</v>
      </c>
      <c r="N104" s="47">
        <v>0</v>
      </c>
      <c r="O104" s="47">
        <v>0</v>
      </c>
      <c r="P104" s="47">
        <v>0</v>
      </c>
      <c r="Q104" s="47">
        <f>SUM(Q105)</f>
        <v>1095000</v>
      </c>
      <c r="R104" s="47">
        <f t="shared" si="1"/>
        <v>0</v>
      </c>
      <c r="S104" s="7">
        <v>0</v>
      </c>
      <c r="T104" s="3"/>
    </row>
    <row r="105" spans="1:20" x14ac:dyDescent="0.3">
      <c r="A105" s="45" t="s">
        <v>88</v>
      </c>
      <c r="B105" s="46" t="s">
        <v>182</v>
      </c>
      <c r="C105" s="47">
        <v>0</v>
      </c>
      <c r="D105" s="47">
        <v>0</v>
      </c>
      <c r="E105" s="47">
        <v>0</v>
      </c>
      <c r="F105" s="47">
        <v>0</v>
      </c>
      <c r="G105" s="47">
        <v>0</v>
      </c>
      <c r="H105" s="47">
        <v>0</v>
      </c>
      <c r="I105" s="259">
        <f>SUM(I106)</f>
        <v>1095000</v>
      </c>
      <c r="J105" s="260">
        <v>0</v>
      </c>
      <c r="K105" s="261" t="s">
        <v>88</v>
      </c>
      <c r="L105" s="262" t="s">
        <v>43</v>
      </c>
      <c r="M105" s="263" t="s">
        <v>182</v>
      </c>
      <c r="N105" s="259">
        <v>0</v>
      </c>
      <c r="O105" s="259">
        <v>0</v>
      </c>
      <c r="P105" s="259">
        <v>0</v>
      </c>
      <c r="Q105" s="259">
        <f>SUM(Q106)</f>
        <v>1095000</v>
      </c>
      <c r="R105" s="47">
        <f t="shared" si="1"/>
        <v>0</v>
      </c>
      <c r="S105" s="7">
        <v>0</v>
      </c>
      <c r="T105" s="3"/>
    </row>
    <row r="106" spans="1:20" ht="31.8" x14ac:dyDescent="0.3">
      <c r="A106" s="45" t="s">
        <v>183</v>
      </c>
      <c r="B106" s="46" t="s">
        <v>184</v>
      </c>
      <c r="C106" s="47">
        <v>0</v>
      </c>
      <c r="D106" s="47">
        <v>0</v>
      </c>
      <c r="E106" s="47">
        <v>0</v>
      </c>
      <c r="F106" s="47">
        <v>0</v>
      </c>
      <c r="G106" s="47">
        <v>0</v>
      </c>
      <c r="H106" s="47">
        <v>0</v>
      </c>
      <c r="I106" s="259">
        <f>SUM(I107:I108)</f>
        <v>1095000</v>
      </c>
      <c r="J106" s="260">
        <v>0</v>
      </c>
      <c r="K106" s="261" t="s">
        <v>183</v>
      </c>
      <c r="L106" s="262" t="s">
        <v>43</v>
      </c>
      <c r="M106" s="263" t="s">
        <v>184</v>
      </c>
      <c r="N106" s="259">
        <v>0</v>
      </c>
      <c r="O106" s="259">
        <v>0</v>
      </c>
      <c r="P106" s="259">
        <v>0</v>
      </c>
      <c r="Q106" s="259">
        <f>SUM(Q107:Q108)</f>
        <v>1095000</v>
      </c>
      <c r="R106" s="47">
        <f t="shared" si="1"/>
        <v>0</v>
      </c>
      <c r="S106" s="7">
        <v>0</v>
      </c>
      <c r="T106" s="3"/>
    </row>
    <row r="107" spans="1:20" x14ac:dyDescent="0.3">
      <c r="A107" s="45"/>
      <c r="B107" s="46" t="s">
        <v>787</v>
      </c>
      <c r="C107" s="47"/>
      <c r="D107" s="47"/>
      <c r="E107" s="47"/>
      <c r="F107" s="47"/>
      <c r="G107" s="47"/>
      <c r="H107" s="47"/>
      <c r="I107" s="259">
        <v>555000</v>
      </c>
      <c r="J107" s="260"/>
      <c r="K107" s="261"/>
      <c r="L107" s="262"/>
      <c r="M107" s="263"/>
      <c r="N107" s="259"/>
      <c r="O107" s="259"/>
      <c r="P107" s="259"/>
      <c r="Q107" s="259">
        <v>555000</v>
      </c>
      <c r="R107" s="47">
        <f t="shared" si="1"/>
        <v>0</v>
      </c>
      <c r="S107" s="7"/>
      <c r="T107" s="3"/>
    </row>
    <row r="108" spans="1:20" ht="42" x14ac:dyDescent="0.3">
      <c r="A108" s="45" t="s">
        <v>185</v>
      </c>
      <c r="B108" s="46" t="s">
        <v>186</v>
      </c>
      <c r="C108" s="47">
        <v>0</v>
      </c>
      <c r="D108" s="47">
        <v>0</v>
      </c>
      <c r="E108" s="47">
        <v>0</v>
      </c>
      <c r="F108" s="47">
        <v>0</v>
      </c>
      <c r="G108" s="47">
        <v>0</v>
      </c>
      <c r="H108" s="47">
        <v>0</v>
      </c>
      <c r="I108" s="259">
        <v>540000</v>
      </c>
      <c r="J108" s="260">
        <v>0</v>
      </c>
      <c r="K108" s="261" t="s">
        <v>185</v>
      </c>
      <c r="L108" s="262" t="s">
        <v>43</v>
      </c>
      <c r="M108" s="263" t="s">
        <v>186</v>
      </c>
      <c r="N108" s="259">
        <v>0</v>
      </c>
      <c r="O108" s="259">
        <v>0</v>
      </c>
      <c r="P108" s="259">
        <v>0</v>
      </c>
      <c r="Q108" s="259">
        <v>540000</v>
      </c>
      <c r="R108" s="47">
        <f t="shared" si="1"/>
        <v>0</v>
      </c>
      <c r="S108" s="7">
        <v>0</v>
      </c>
      <c r="T108" s="3"/>
    </row>
    <row r="109" spans="1:20" x14ac:dyDescent="0.3">
      <c r="A109" s="45" t="s">
        <v>187</v>
      </c>
      <c r="B109" s="46" t="s">
        <v>188</v>
      </c>
      <c r="C109" s="47">
        <v>0</v>
      </c>
      <c r="D109" s="47">
        <v>0</v>
      </c>
      <c r="E109" s="47">
        <v>0</v>
      </c>
      <c r="F109" s="47">
        <v>0</v>
      </c>
      <c r="G109" s="47">
        <v>0</v>
      </c>
      <c r="H109" s="47">
        <v>0</v>
      </c>
      <c r="I109" s="47">
        <f>SUM(I110+I113)</f>
        <v>245331.8</v>
      </c>
      <c r="J109" s="48">
        <v>0</v>
      </c>
      <c r="K109" s="45" t="s">
        <v>187</v>
      </c>
      <c r="L109" s="49" t="s">
        <v>43</v>
      </c>
      <c r="M109" s="46" t="s">
        <v>188</v>
      </c>
      <c r="N109" s="47">
        <v>0</v>
      </c>
      <c r="O109" s="47">
        <v>0</v>
      </c>
      <c r="P109" s="47">
        <v>0</v>
      </c>
      <c r="Q109" s="47">
        <f>SUM(Q110+Q113)</f>
        <v>170000</v>
      </c>
      <c r="R109" s="47">
        <f t="shared" si="1"/>
        <v>75331.799999999988</v>
      </c>
      <c r="S109" s="7">
        <v>0</v>
      </c>
      <c r="T109" s="3"/>
    </row>
    <row r="110" spans="1:20" ht="21.6" x14ac:dyDescent="0.3">
      <c r="A110" s="45" t="s">
        <v>60</v>
      </c>
      <c r="B110" s="46" t="s">
        <v>189</v>
      </c>
      <c r="C110" s="47">
        <v>0</v>
      </c>
      <c r="D110" s="47">
        <v>0</v>
      </c>
      <c r="E110" s="47">
        <v>0</v>
      </c>
      <c r="F110" s="47">
        <v>0</v>
      </c>
      <c r="G110" s="47">
        <v>0</v>
      </c>
      <c r="H110" s="47">
        <v>0</v>
      </c>
      <c r="I110" s="259">
        <f>SUM(I111)</f>
        <v>75331.8</v>
      </c>
      <c r="J110" s="260">
        <v>0</v>
      </c>
      <c r="K110" s="261" t="s">
        <v>60</v>
      </c>
      <c r="L110" s="262" t="s">
        <v>43</v>
      </c>
      <c r="M110" s="263" t="s">
        <v>189</v>
      </c>
      <c r="N110" s="259">
        <v>0</v>
      </c>
      <c r="O110" s="259">
        <v>0</v>
      </c>
      <c r="P110" s="259">
        <v>0</v>
      </c>
      <c r="Q110" s="259">
        <f>SUM(Q111)</f>
        <v>0</v>
      </c>
      <c r="R110" s="47">
        <f t="shared" si="1"/>
        <v>75331.8</v>
      </c>
      <c r="S110" s="7">
        <v>0</v>
      </c>
      <c r="T110" s="3"/>
    </row>
    <row r="111" spans="1:20" ht="21.6" x14ac:dyDescent="0.3">
      <c r="A111" s="45" t="s">
        <v>62</v>
      </c>
      <c r="B111" s="46" t="s">
        <v>190</v>
      </c>
      <c r="C111" s="47">
        <v>0</v>
      </c>
      <c r="D111" s="47">
        <v>0</v>
      </c>
      <c r="E111" s="47">
        <v>0</v>
      </c>
      <c r="F111" s="47">
        <v>0</v>
      </c>
      <c r="G111" s="47">
        <v>0</v>
      </c>
      <c r="H111" s="47">
        <v>0</v>
      </c>
      <c r="I111" s="259">
        <f>SUM(I112)</f>
        <v>75331.8</v>
      </c>
      <c r="J111" s="260">
        <v>0</v>
      </c>
      <c r="K111" s="261" t="s">
        <v>62</v>
      </c>
      <c r="L111" s="262" t="s">
        <v>43</v>
      </c>
      <c r="M111" s="263" t="s">
        <v>190</v>
      </c>
      <c r="N111" s="259">
        <v>0</v>
      </c>
      <c r="O111" s="259">
        <v>0</v>
      </c>
      <c r="P111" s="259">
        <v>0</v>
      </c>
      <c r="Q111" s="259">
        <f>SUM(Q112)</f>
        <v>0</v>
      </c>
      <c r="R111" s="47">
        <f t="shared" si="1"/>
        <v>75331.8</v>
      </c>
      <c r="S111" s="7">
        <v>0</v>
      </c>
      <c r="T111" s="3"/>
    </row>
    <row r="112" spans="1:20" x14ac:dyDescent="0.3">
      <c r="A112" s="45" t="s">
        <v>64</v>
      </c>
      <c r="B112" s="46" t="s">
        <v>191</v>
      </c>
      <c r="C112" s="47">
        <v>0</v>
      </c>
      <c r="D112" s="47">
        <v>0</v>
      </c>
      <c r="E112" s="47">
        <v>0</v>
      </c>
      <c r="F112" s="47">
        <v>0</v>
      </c>
      <c r="G112" s="47">
        <v>0</v>
      </c>
      <c r="H112" s="47">
        <v>0</v>
      </c>
      <c r="I112" s="259">
        <v>75331.8</v>
      </c>
      <c r="J112" s="260">
        <v>0</v>
      </c>
      <c r="K112" s="261" t="s">
        <v>64</v>
      </c>
      <c r="L112" s="262" t="s">
        <v>43</v>
      </c>
      <c r="M112" s="263" t="s">
        <v>191</v>
      </c>
      <c r="N112" s="259">
        <v>0</v>
      </c>
      <c r="O112" s="259">
        <v>0</v>
      </c>
      <c r="P112" s="259">
        <v>0</v>
      </c>
      <c r="Q112" s="259">
        <v>0</v>
      </c>
      <c r="R112" s="47">
        <f t="shared" si="1"/>
        <v>75331.8</v>
      </c>
      <c r="S112" s="7">
        <v>0</v>
      </c>
      <c r="T112" s="3"/>
    </row>
    <row r="113" spans="1:20" x14ac:dyDescent="0.3">
      <c r="A113" s="45" t="s">
        <v>88</v>
      </c>
      <c r="B113" s="46" t="s">
        <v>192</v>
      </c>
      <c r="C113" s="47">
        <v>0</v>
      </c>
      <c r="D113" s="47">
        <v>0</v>
      </c>
      <c r="E113" s="47">
        <v>0</v>
      </c>
      <c r="F113" s="47">
        <v>0</v>
      </c>
      <c r="G113" s="47">
        <v>0</v>
      </c>
      <c r="H113" s="47">
        <v>0</v>
      </c>
      <c r="I113" s="259">
        <f>SUM(I114)</f>
        <v>170000</v>
      </c>
      <c r="J113" s="260">
        <v>0</v>
      </c>
      <c r="K113" s="261" t="s">
        <v>88</v>
      </c>
      <c r="L113" s="262" t="s">
        <v>43</v>
      </c>
      <c r="M113" s="263" t="s">
        <v>192</v>
      </c>
      <c r="N113" s="259">
        <v>0</v>
      </c>
      <c r="O113" s="259">
        <v>0</v>
      </c>
      <c r="P113" s="259">
        <v>0</v>
      </c>
      <c r="Q113" s="259">
        <f>SUM(Q114)</f>
        <v>170000</v>
      </c>
      <c r="R113" s="47">
        <f t="shared" si="1"/>
        <v>0</v>
      </c>
      <c r="S113" s="7">
        <v>0</v>
      </c>
      <c r="T113" s="3"/>
    </row>
    <row r="114" spans="1:20" x14ac:dyDescent="0.3">
      <c r="A114" s="45" t="s">
        <v>90</v>
      </c>
      <c r="B114" s="46" t="s">
        <v>193</v>
      </c>
      <c r="C114" s="47">
        <v>0</v>
      </c>
      <c r="D114" s="47">
        <v>0</v>
      </c>
      <c r="E114" s="47">
        <v>0</v>
      </c>
      <c r="F114" s="47">
        <v>0</v>
      </c>
      <c r="G114" s="47">
        <v>0</v>
      </c>
      <c r="H114" s="47">
        <v>0</v>
      </c>
      <c r="I114" s="259">
        <f>SUM(I115)</f>
        <v>170000</v>
      </c>
      <c r="J114" s="260">
        <v>0</v>
      </c>
      <c r="K114" s="261" t="s">
        <v>90</v>
      </c>
      <c r="L114" s="262" t="s">
        <v>43</v>
      </c>
      <c r="M114" s="263" t="s">
        <v>193</v>
      </c>
      <c r="N114" s="259">
        <v>0</v>
      </c>
      <c r="O114" s="259">
        <v>0</v>
      </c>
      <c r="P114" s="259">
        <v>0</v>
      </c>
      <c r="Q114" s="259">
        <f>SUM(Q115)</f>
        <v>170000</v>
      </c>
      <c r="R114" s="47">
        <f t="shared" si="1"/>
        <v>0</v>
      </c>
      <c r="S114" s="7">
        <v>0</v>
      </c>
      <c r="T114" s="3"/>
    </row>
    <row r="115" spans="1:20" ht="21.6" x14ac:dyDescent="0.3">
      <c r="A115" s="45" t="s">
        <v>92</v>
      </c>
      <c r="B115" s="46" t="s">
        <v>194</v>
      </c>
      <c r="C115" s="47">
        <v>0</v>
      </c>
      <c r="D115" s="47">
        <v>0</v>
      </c>
      <c r="E115" s="47">
        <v>0</v>
      </c>
      <c r="F115" s="47">
        <v>0</v>
      </c>
      <c r="G115" s="47">
        <v>0</v>
      </c>
      <c r="H115" s="47">
        <v>0</v>
      </c>
      <c r="I115" s="259">
        <v>170000</v>
      </c>
      <c r="J115" s="260">
        <v>0</v>
      </c>
      <c r="K115" s="261" t="s">
        <v>92</v>
      </c>
      <c r="L115" s="262" t="s">
        <v>43</v>
      </c>
      <c r="M115" s="263" t="s">
        <v>194</v>
      </c>
      <c r="N115" s="259">
        <v>0</v>
      </c>
      <c r="O115" s="259">
        <v>0</v>
      </c>
      <c r="P115" s="259">
        <v>0</v>
      </c>
      <c r="Q115" s="259">
        <v>170000</v>
      </c>
      <c r="R115" s="47">
        <f t="shared" si="1"/>
        <v>0</v>
      </c>
      <c r="S115" s="7">
        <v>0</v>
      </c>
      <c r="T115" s="3"/>
    </row>
    <row r="116" spans="1:20" x14ac:dyDescent="0.3">
      <c r="A116" s="45" t="s">
        <v>195</v>
      </c>
      <c r="B116" s="46" t="s">
        <v>196</v>
      </c>
      <c r="C116" s="47">
        <v>0</v>
      </c>
      <c r="D116" s="47">
        <v>0</v>
      </c>
      <c r="E116" s="47">
        <v>0</v>
      </c>
      <c r="F116" s="47">
        <v>0</v>
      </c>
      <c r="G116" s="47">
        <v>0</v>
      </c>
      <c r="H116" s="47">
        <v>0</v>
      </c>
      <c r="I116" s="47">
        <f>SUM(I117+I122+I127+I133+I140+I153)</f>
        <v>440959854.00000006</v>
      </c>
      <c r="J116" s="48">
        <v>0</v>
      </c>
      <c r="K116" s="45" t="s">
        <v>195</v>
      </c>
      <c r="L116" s="49" t="s">
        <v>43</v>
      </c>
      <c r="M116" s="46" t="s">
        <v>196</v>
      </c>
      <c r="N116" s="47">
        <v>0</v>
      </c>
      <c r="O116" s="47">
        <v>0</v>
      </c>
      <c r="P116" s="47">
        <v>0</v>
      </c>
      <c r="Q116" s="47">
        <f>SUM(Q117+Q122+Q127+Q133+Q140+Q153)</f>
        <v>300520719.14000005</v>
      </c>
      <c r="R116" s="47">
        <f t="shared" ref="R116:R181" si="2">I116-Q116</f>
        <v>140439134.86000001</v>
      </c>
      <c r="S116" s="7">
        <v>0</v>
      </c>
      <c r="T116" s="3"/>
    </row>
    <row r="117" spans="1:20" x14ac:dyDescent="0.3">
      <c r="A117" s="45" t="s">
        <v>197</v>
      </c>
      <c r="B117" s="46" t="s">
        <v>198</v>
      </c>
      <c r="C117" s="47">
        <v>0</v>
      </c>
      <c r="D117" s="47">
        <v>0</v>
      </c>
      <c r="E117" s="47">
        <v>0</v>
      </c>
      <c r="F117" s="47">
        <v>0</v>
      </c>
      <c r="G117" s="47">
        <v>0</v>
      </c>
      <c r="H117" s="47">
        <v>0</v>
      </c>
      <c r="I117" s="47">
        <f>SUM(I118)</f>
        <v>74805265.920000002</v>
      </c>
      <c r="J117" s="48">
        <v>0</v>
      </c>
      <c r="K117" s="45" t="s">
        <v>197</v>
      </c>
      <c r="L117" s="49" t="s">
        <v>43</v>
      </c>
      <c r="M117" s="46" t="s">
        <v>198</v>
      </c>
      <c r="N117" s="47">
        <v>0</v>
      </c>
      <c r="O117" s="47">
        <v>0</v>
      </c>
      <c r="P117" s="47">
        <v>0</v>
      </c>
      <c r="Q117" s="47">
        <f>SUM(Q118)</f>
        <v>55811110.18</v>
      </c>
      <c r="R117" s="47">
        <f t="shared" si="2"/>
        <v>18994155.740000002</v>
      </c>
      <c r="S117" s="7">
        <v>0</v>
      </c>
      <c r="T117" s="3"/>
    </row>
    <row r="118" spans="1:20" ht="21.6" x14ac:dyDescent="0.3">
      <c r="A118" s="45" t="s">
        <v>199</v>
      </c>
      <c r="B118" s="46" t="s">
        <v>200</v>
      </c>
      <c r="C118" s="47">
        <v>0</v>
      </c>
      <c r="D118" s="47">
        <v>0</v>
      </c>
      <c r="E118" s="47">
        <v>0</v>
      </c>
      <c r="F118" s="47">
        <v>0</v>
      </c>
      <c r="G118" s="47">
        <v>0</v>
      </c>
      <c r="H118" s="47">
        <v>0</v>
      </c>
      <c r="I118" s="259">
        <f>SUM(I119)</f>
        <v>74805265.920000002</v>
      </c>
      <c r="J118" s="260">
        <v>0</v>
      </c>
      <c r="K118" s="261" t="s">
        <v>199</v>
      </c>
      <c r="L118" s="262" t="s">
        <v>43</v>
      </c>
      <c r="M118" s="263" t="s">
        <v>200</v>
      </c>
      <c r="N118" s="259">
        <v>0</v>
      </c>
      <c r="O118" s="259">
        <v>0</v>
      </c>
      <c r="P118" s="259">
        <v>0</v>
      </c>
      <c r="Q118" s="259">
        <f>SUM(Q119)</f>
        <v>55811110.18</v>
      </c>
      <c r="R118" s="47">
        <f t="shared" si="2"/>
        <v>18994155.740000002</v>
      </c>
      <c r="S118" s="7">
        <v>0</v>
      </c>
      <c r="T118" s="3"/>
    </row>
    <row r="119" spans="1:20" x14ac:dyDescent="0.3">
      <c r="A119" s="45" t="s">
        <v>201</v>
      </c>
      <c r="B119" s="46" t="s">
        <v>202</v>
      </c>
      <c r="C119" s="47">
        <v>0</v>
      </c>
      <c r="D119" s="47">
        <v>0</v>
      </c>
      <c r="E119" s="47">
        <v>0</v>
      </c>
      <c r="F119" s="47">
        <v>0</v>
      </c>
      <c r="G119" s="47">
        <v>0</v>
      </c>
      <c r="H119" s="47">
        <v>0</v>
      </c>
      <c r="I119" s="259">
        <f>SUM(I120:I121)</f>
        <v>74805265.920000002</v>
      </c>
      <c r="J119" s="260">
        <v>0</v>
      </c>
      <c r="K119" s="261" t="s">
        <v>201</v>
      </c>
      <c r="L119" s="262" t="s">
        <v>43</v>
      </c>
      <c r="M119" s="263" t="s">
        <v>202</v>
      </c>
      <c r="N119" s="259">
        <v>0</v>
      </c>
      <c r="O119" s="259">
        <v>0</v>
      </c>
      <c r="P119" s="259">
        <v>0</v>
      </c>
      <c r="Q119" s="259">
        <f>SUM(Q120:Q121)</f>
        <v>55811110.18</v>
      </c>
      <c r="R119" s="47">
        <f t="shared" si="2"/>
        <v>18994155.740000002</v>
      </c>
      <c r="S119" s="7">
        <v>0</v>
      </c>
      <c r="T119" s="3"/>
    </row>
    <row r="120" spans="1:20" ht="31.8" x14ac:dyDescent="0.3">
      <c r="A120" s="45" t="s">
        <v>203</v>
      </c>
      <c r="B120" s="46" t="s">
        <v>204</v>
      </c>
      <c r="C120" s="47">
        <v>0</v>
      </c>
      <c r="D120" s="47">
        <v>0</v>
      </c>
      <c r="E120" s="47">
        <v>0</v>
      </c>
      <c r="F120" s="47">
        <v>0</v>
      </c>
      <c r="G120" s="47">
        <v>0</v>
      </c>
      <c r="H120" s="47">
        <v>0</v>
      </c>
      <c r="I120" s="259">
        <v>73919265.920000002</v>
      </c>
      <c r="J120" s="260">
        <v>0</v>
      </c>
      <c r="K120" s="261" t="s">
        <v>203</v>
      </c>
      <c r="L120" s="262" t="s">
        <v>43</v>
      </c>
      <c r="M120" s="263" t="s">
        <v>204</v>
      </c>
      <c r="N120" s="259">
        <v>0</v>
      </c>
      <c r="O120" s="259">
        <v>0</v>
      </c>
      <c r="P120" s="259">
        <v>0</v>
      </c>
      <c r="Q120" s="259">
        <v>55457133.18</v>
      </c>
      <c r="R120" s="47">
        <f t="shared" si="2"/>
        <v>18462132.740000002</v>
      </c>
      <c r="S120" s="7">
        <v>0</v>
      </c>
      <c r="T120" s="3"/>
    </row>
    <row r="121" spans="1:20" x14ac:dyDescent="0.3">
      <c r="A121" s="45" t="s">
        <v>205</v>
      </c>
      <c r="B121" s="46" t="s">
        <v>206</v>
      </c>
      <c r="C121" s="47">
        <v>0</v>
      </c>
      <c r="D121" s="47">
        <v>0</v>
      </c>
      <c r="E121" s="47">
        <v>0</v>
      </c>
      <c r="F121" s="47">
        <v>0</v>
      </c>
      <c r="G121" s="47">
        <v>0</v>
      </c>
      <c r="H121" s="47">
        <v>0</v>
      </c>
      <c r="I121" s="259">
        <v>886000</v>
      </c>
      <c r="J121" s="260">
        <v>0</v>
      </c>
      <c r="K121" s="261" t="s">
        <v>205</v>
      </c>
      <c r="L121" s="262" t="s">
        <v>43</v>
      </c>
      <c r="M121" s="263" t="s">
        <v>206</v>
      </c>
      <c r="N121" s="259">
        <v>0</v>
      </c>
      <c r="O121" s="259">
        <v>0</v>
      </c>
      <c r="P121" s="259">
        <v>0</v>
      </c>
      <c r="Q121" s="259">
        <v>353977</v>
      </c>
      <c r="R121" s="47">
        <f t="shared" si="2"/>
        <v>532023</v>
      </c>
      <c r="S121" s="7">
        <v>0</v>
      </c>
      <c r="T121" s="3"/>
    </row>
    <row r="122" spans="1:20" x14ac:dyDescent="0.3">
      <c r="A122" s="45" t="s">
        <v>207</v>
      </c>
      <c r="B122" s="46" t="s">
        <v>208</v>
      </c>
      <c r="C122" s="47">
        <v>0</v>
      </c>
      <c r="D122" s="47">
        <v>0</v>
      </c>
      <c r="E122" s="47">
        <v>0</v>
      </c>
      <c r="F122" s="47">
        <v>0</v>
      </c>
      <c r="G122" s="47">
        <v>0</v>
      </c>
      <c r="H122" s="47">
        <v>0</v>
      </c>
      <c r="I122" s="47">
        <f>SUM(I123)</f>
        <v>293496028.36000001</v>
      </c>
      <c r="J122" s="48">
        <v>0</v>
      </c>
      <c r="K122" s="45" t="s">
        <v>207</v>
      </c>
      <c r="L122" s="49" t="s">
        <v>43</v>
      </c>
      <c r="M122" s="46" t="s">
        <v>208</v>
      </c>
      <c r="N122" s="47">
        <v>0</v>
      </c>
      <c r="O122" s="47">
        <v>0</v>
      </c>
      <c r="P122" s="47">
        <v>0</v>
      </c>
      <c r="Q122" s="47">
        <f>SUM(Q123)</f>
        <v>189582919.98000002</v>
      </c>
      <c r="R122" s="47">
        <f t="shared" si="2"/>
        <v>103913108.38</v>
      </c>
      <c r="S122" s="7">
        <v>0</v>
      </c>
      <c r="T122" s="3"/>
    </row>
    <row r="123" spans="1:20" ht="21.6" x14ac:dyDescent="0.3">
      <c r="A123" s="45" t="s">
        <v>199</v>
      </c>
      <c r="B123" s="46" t="s">
        <v>209</v>
      </c>
      <c r="C123" s="47">
        <v>0</v>
      </c>
      <c r="D123" s="47">
        <v>0</v>
      </c>
      <c r="E123" s="47">
        <v>0</v>
      </c>
      <c r="F123" s="47">
        <v>0</v>
      </c>
      <c r="G123" s="47">
        <v>0</v>
      </c>
      <c r="H123" s="47">
        <v>0</v>
      </c>
      <c r="I123" s="259">
        <f>SUM(I124)</f>
        <v>293496028.36000001</v>
      </c>
      <c r="J123" s="260">
        <v>0</v>
      </c>
      <c r="K123" s="261" t="s">
        <v>199</v>
      </c>
      <c r="L123" s="262" t="s">
        <v>43</v>
      </c>
      <c r="M123" s="263" t="s">
        <v>209</v>
      </c>
      <c r="N123" s="259">
        <v>0</v>
      </c>
      <c r="O123" s="259">
        <v>0</v>
      </c>
      <c r="P123" s="259">
        <v>0</v>
      </c>
      <c r="Q123" s="259">
        <f>SUM(Q124)</f>
        <v>189582919.98000002</v>
      </c>
      <c r="R123" s="47">
        <f t="shared" si="2"/>
        <v>103913108.38</v>
      </c>
      <c r="S123" s="7">
        <v>0</v>
      </c>
      <c r="T123" s="3"/>
    </row>
    <row r="124" spans="1:20" x14ac:dyDescent="0.3">
      <c r="A124" s="45" t="s">
        <v>201</v>
      </c>
      <c r="B124" s="46" t="s">
        <v>210</v>
      </c>
      <c r="C124" s="47">
        <v>0</v>
      </c>
      <c r="D124" s="47">
        <v>0</v>
      </c>
      <c r="E124" s="47">
        <v>0</v>
      </c>
      <c r="F124" s="47">
        <v>0</v>
      </c>
      <c r="G124" s="47">
        <v>0</v>
      </c>
      <c r="H124" s="47">
        <v>0</v>
      </c>
      <c r="I124" s="259">
        <f>SUM(I125:I126)</f>
        <v>293496028.36000001</v>
      </c>
      <c r="J124" s="260">
        <v>0</v>
      </c>
      <c r="K124" s="261" t="s">
        <v>201</v>
      </c>
      <c r="L124" s="262" t="s">
        <v>43</v>
      </c>
      <c r="M124" s="263" t="s">
        <v>210</v>
      </c>
      <c r="N124" s="259">
        <v>0</v>
      </c>
      <c r="O124" s="259">
        <v>0</v>
      </c>
      <c r="P124" s="259">
        <v>0</v>
      </c>
      <c r="Q124" s="259">
        <f>SUM(Q125:Q126)</f>
        <v>189582919.98000002</v>
      </c>
      <c r="R124" s="47">
        <f t="shared" si="2"/>
        <v>103913108.38</v>
      </c>
      <c r="S124" s="7">
        <v>0</v>
      </c>
      <c r="T124" s="3"/>
    </row>
    <row r="125" spans="1:20" ht="31.8" x14ac:dyDescent="0.3">
      <c r="A125" s="45" t="s">
        <v>203</v>
      </c>
      <c r="B125" s="46" t="s">
        <v>211</v>
      </c>
      <c r="C125" s="47">
        <v>0</v>
      </c>
      <c r="D125" s="47">
        <v>0</v>
      </c>
      <c r="E125" s="47">
        <v>0</v>
      </c>
      <c r="F125" s="47">
        <v>0</v>
      </c>
      <c r="G125" s="47">
        <v>0</v>
      </c>
      <c r="H125" s="47">
        <v>0</v>
      </c>
      <c r="I125" s="259">
        <v>253460128.36000001</v>
      </c>
      <c r="J125" s="260">
        <v>0</v>
      </c>
      <c r="K125" s="261" t="s">
        <v>203</v>
      </c>
      <c r="L125" s="262" t="s">
        <v>43</v>
      </c>
      <c r="M125" s="263" t="s">
        <v>211</v>
      </c>
      <c r="N125" s="259">
        <v>0</v>
      </c>
      <c r="O125" s="259">
        <v>0</v>
      </c>
      <c r="P125" s="259">
        <v>0</v>
      </c>
      <c r="Q125" s="259">
        <v>167613030.71000001</v>
      </c>
      <c r="R125" s="47">
        <f t="shared" si="2"/>
        <v>85847097.650000006</v>
      </c>
      <c r="S125" s="7">
        <v>0</v>
      </c>
      <c r="T125" s="3"/>
    </row>
    <row r="126" spans="1:20" x14ac:dyDescent="0.3">
      <c r="A126" s="45" t="s">
        <v>205</v>
      </c>
      <c r="B126" s="46" t="s">
        <v>212</v>
      </c>
      <c r="C126" s="47">
        <v>0</v>
      </c>
      <c r="D126" s="47">
        <v>0</v>
      </c>
      <c r="E126" s="47">
        <v>0</v>
      </c>
      <c r="F126" s="47">
        <v>0</v>
      </c>
      <c r="G126" s="47">
        <v>0</v>
      </c>
      <c r="H126" s="47">
        <v>0</v>
      </c>
      <c r="I126" s="259">
        <v>40035900</v>
      </c>
      <c r="J126" s="260">
        <v>0</v>
      </c>
      <c r="K126" s="261" t="s">
        <v>205</v>
      </c>
      <c r="L126" s="262" t="s">
        <v>43</v>
      </c>
      <c r="M126" s="263" t="s">
        <v>212</v>
      </c>
      <c r="N126" s="259">
        <v>0</v>
      </c>
      <c r="O126" s="259">
        <v>0</v>
      </c>
      <c r="P126" s="259">
        <v>0</v>
      </c>
      <c r="Q126" s="259">
        <v>21969889.27</v>
      </c>
      <c r="R126" s="47">
        <f t="shared" si="2"/>
        <v>18066010.73</v>
      </c>
      <c r="S126" s="7">
        <v>0</v>
      </c>
      <c r="T126" s="3"/>
    </row>
    <row r="127" spans="1:20" x14ac:dyDescent="0.3">
      <c r="A127" s="45" t="s">
        <v>213</v>
      </c>
      <c r="B127" s="46" t="s">
        <v>214</v>
      </c>
      <c r="C127" s="47">
        <v>0</v>
      </c>
      <c r="D127" s="47">
        <v>0</v>
      </c>
      <c r="E127" s="47">
        <v>0</v>
      </c>
      <c r="F127" s="47">
        <v>0</v>
      </c>
      <c r="G127" s="47">
        <v>0</v>
      </c>
      <c r="H127" s="47">
        <v>0</v>
      </c>
      <c r="I127" s="47">
        <f>SUM(I128)</f>
        <v>24395643.620000001</v>
      </c>
      <c r="J127" s="48">
        <v>0</v>
      </c>
      <c r="K127" s="45" t="s">
        <v>213</v>
      </c>
      <c r="L127" s="49" t="s">
        <v>43</v>
      </c>
      <c r="M127" s="46" t="s">
        <v>214</v>
      </c>
      <c r="N127" s="47">
        <v>0</v>
      </c>
      <c r="O127" s="47">
        <v>0</v>
      </c>
      <c r="P127" s="47">
        <v>0</v>
      </c>
      <c r="Q127" s="47">
        <f>SUM(Q128)</f>
        <v>15819489.219999999</v>
      </c>
      <c r="R127" s="47">
        <f t="shared" si="2"/>
        <v>8576154.4000000022</v>
      </c>
      <c r="S127" s="7">
        <v>0</v>
      </c>
      <c r="T127" s="3"/>
    </row>
    <row r="128" spans="1:20" ht="21.6" x14ac:dyDescent="0.3">
      <c r="A128" s="45" t="s">
        <v>199</v>
      </c>
      <c r="B128" s="46" t="s">
        <v>215</v>
      </c>
      <c r="C128" s="47">
        <v>0</v>
      </c>
      <c r="D128" s="47">
        <v>0</v>
      </c>
      <c r="E128" s="47">
        <v>0</v>
      </c>
      <c r="F128" s="47">
        <v>0</v>
      </c>
      <c r="G128" s="47">
        <v>0</v>
      </c>
      <c r="H128" s="47">
        <v>0</v>
      </c>
      <c r="I128" s="259">
        <f>SUM(I129)</f>
        <v>24395643.620000001</v>
      </c>
      <c r="J128" s="260">
        <v>0</v>
      </c>
      <c r="K128" s="261" t="s">
        <v>199</v>
      </c>
      <c r="L128" s="262" t="s">
        <v>43</v>
      </c>
      <c r="M128" s="263" t="s">
        <v>215</v>
      </c>
      <c r="N128" s="259">
        <v>0</v>
      </c>
      <c r="O128" s="259">
        <v>0</v>
      </c>
      <c r="P128" s="259">
        <v>0</v>
      </c>
      <c r="Q128" s="259">
        <f>SUM(Q129)</f>
        <v>15819489.219999999</v>
      </c>
      <c r="R128" s="47">
        <f t="shared" si="2"/>
        <v>8576154.4000000022</v>
      </c>
      <c r="S128" s="7">
        <v>0</v>
      </c>
      <c r="T128" s="3"/>
    </row>
    <row r="129" spans="1:20" x14ac:dyDescent="0.3">
      <c r="A129" s="45" t="s">
        <v>201</v>
      </c>
      <c r="B129" s="46" t="s">
        <v>216</v>
      </c>
      <c r="C129" s="47">
        <v>0</v>
      </c>
      <c r="D129" s="47">
        <v>0</v>
      </c>
      <c r="E129" s="47">
        <v>0</v>
      </c>
      <c r="F129" s="47">
        <v>0</v>
      </c>
      <c r="G129" s="47">
        <v>0</v>
      </c>
      <c r="H129" s="47">
        <v>0</v>
      </c>
      <c r="I129" s="259">
        <f>SUM(I130:I132)</f>
        <v>24395643.620000001</v>
      </c>
      <c r="J129" s="260">
        <v>0</v>
      </c>
      <c r="K129" s="261" t="s">
        <v>201</v>
      </c>
      <c r="L129" s="262" t="s">
        <v>43</v>
      </c>
      <c r="M129" s="263" t="s">
        <v>216</v>
      </c>
      <c r="N129" s="259">
        <v>0</v>
      </c>
      <c r="O129" s="259">
        <v>0</v>
      </c>
      <c r="P129" s="259">
        <v>0</v>
      </c>
      <c r="Q129" s="259">
        <f>SUM(Q130:Q132)</f>
        <v>15819489.219999999</v>
      </c>
      <c r="R129" s="47">
        <f t="shared" si="2"/>
        <v>8576154.4000000022</v>
      </c>
      <c r="S129" s="7">
        <v>0</v>
      </c>
      <c r="T129" s="3"/>
    </row>
    <row r="130" spans="1:20" ht="31.8" x14ac:dyDescent="0.3">
      <c r="A130" s="45" t="s">
        <v>203</v>
      </c>
      <c r="B130" s="46" t="s">
        <v>217</v>
      </c>
      <c r="C130" s="47">
        <v>0</v>
      </c>
      <c r="D130" s="47">
        <v>0</v>
      </c>
      <c r="E130" s="47">
        <v>0</v>
      </c>
      <c r="F130" s="47">
        <v>0</v>
      </c>
      <c r="G130" s="47">
        <v>0</v>
      </c>
      <c r="H130" s="47">
        <v>0</v>
      </c>
      <c r="I130" s="259">
        <v>19565643.620000001</v>
      </c>
      <c r="J130" s="260">
        <v>0</v>
      </c>
      <c r="K130" s="261" t="s">
        <v>203</v>
      </c>
      <c r="L130" s="262" t="s">
        <v>43</v>
      </c>
      <c r="M130" s="263" t="s">
        <v>217</v>
      </c>
      <c r="N130" s="259">
        <v>0</v>
      </c>
      <c r="O130" s="259">
        <v>0</v>
      </c>
      <c r="P130" s="259">
        <v>0</v>
      </c>
      <c r="Q130" s="259">
        <v>14367679.59</v>
      </c>
      <c r="R130" s="47">
        <f t="shared" si="2"/>
        <v>5197964.0300000012</v>
      </c>
      <c r="S130" s="7">
        <v>0</v>
      </c>
      <c r="T130" s="3"/>
    </row>
    <row r="131" spans="1:20" x14ac:dyDescent="0.3">
      <c r="A131" s="45" t="s">
        <v>205</v>
      </c>
      <c r="B131" s="46" t="s">
        <v>218</v>
      </c>
      <c r="C131" s="47">
        <v>0</v>
      </c>
      <c r="D131" s="47">
        <v>0</v>
      </c>
      <c r="E131" s="47">
        <v>0</v>
      </c>
      <c r="F131" s="47">
        <v>0</v>
      </c>
      <c r="G131" s="47">
        <v>0</v>
      </c>
      <c r="H131" s="47">
        <v>0</v>
      </c>
      <c r="I131" s="259">
        <v>1830000</v>
      </c>
      <c r="J131" s="260">
        <v>0</v>
      </c>
      <c r="K131" s="261" t="s">
        <v>205</v>
      </c>
      <c r="L131" s="262" t="s">
        <v>43</v>
      </c>
      <c r="M131" s="263" t="s">
        <v>218</v>
      </c>
      <c r="N131" s="259">
        <v>0</v>
      </c>
      <c r="O131" s="259">
        <v>0</v>
      </c>
      <c r="P131" s="259">
        <v>0</v>
      </c>
      <c r="Q131" s="259">
        <v>696504.93</v>
      </c>
      <c r="R131" s="47">
        <f t="shared" si="2"/>
        <v>1133495.0699999998</v>
      </c>
      <c r="S131" s="7">
        <v>0</v>
      </c>
      <c r="T131" s="3"/>
    </row>
    <row r="132" spans="1:20" ht="52.2" x14ac:dyDescent="0.3">
      <c r="A132" s="45" t="s">
        <v>219</v>
      </c>
      <c r="B132" s="46" t="s">
        <v>220</v>
      </c>
      <c r="C132" s="47">
        <v>0</v>
      </c>
      <c r="D132" s="47">
        <v>0</v>
      </c>
      <c r="E132" s="47">
        <v>0</v>
      </c>
      <c r="F132" s="47">
        <v>0</v>
      </c>
      <c r="G132" s="47">
        <v>0</v>
      </c>
      <c r="H132" s="47">
        <v>0</v>
      </c>
      <c r="I132" s="259">
        <v>3000000</v>
      </c>
      <c r="J132" s="260">
        <v>0</v>
      </c>
      <c r="K132" s="261" t="s">
        <v>219</v>
      </c>
      <c r="L132" s="262" t="s">
        <v>43</v>
      </c>
      <c r="M132" s="263" t="s">
        <v>220</v>
      </c>
      <c r="N132" s="259">
        <v>0</v>
      </c>
      <c r="O132" s="259">
        <v>0</v>
      </c>
      <c r="P132" s="259">
        <v>0</v>
      </c>
      <c r="Q132" s="259">
        <v>755304.7</v>
      </c>
      <c r="R132" s="47">
        <f t="shared" si="2"/>
        <v>2244695.2999999998</v>
      </c>
      <c r="S132" s="7">
        <v>0</v>
      </c>
      <c r="T132" s="3"/>
    </row>
    <row r="133" spans="1:20" ht="21.6" x14ac:dyDescent="0.3">
      <c r="A133" s="45" t="s">
        <v>221</v>
      </c>
      <c r="B133" s="46" t="s">
        <v>222</v>
      </c>
      <c r="C133" s="47">
        <v>0</v>
      </c>
      <c r="D133" s="47">
        <v>0</v>
      </c>
      <c r="E133" s="47">
        <v>0</v>
      </c>
      <c r="F133" s="47">
        <v>0</v>
      </c>
      <c r="G133" s="47">
        <v>0</v>
      </c>
      <c r="H133" s="47">
        <v>0</v>
      </c>
      <c r="I133" s="47">
        <f>SUM(I134+I137)</f>
        <v>178930</v>
      </c>
      <c r="J133" s="48">
        <v>0</v>
      </c>
      <c r="K133" s="45" t="s">
        <v>221</v>
      </c>
      <c r="L133" s="49" t="s">
        <v>43</v>
      </c>
      <c r="M133" s="46" t="s">
        <v>222</v>
      </c>
      <c r="N133" s="47">
        <v>0</v>
      </c>
      <c r="O133" s="47">
        <v>0</v>
      </c>
      <c r="P133" s="47">
        <v>0</v>
      </c>
      <c r="Q133" s="47">
        <f>SUM(Q134+Q137)</f>
        <v>176830</v>
      </c>
      <c r="R133" s="47">
        <f t="shared" si="2"/>
        <v>2100</v>
      </c>
      <c r="S133" s="7">
        <v>0</v>
      </c>
      <c r="T133" s="3"/>
    </row>
    <row r="134" spans="1:20" ht="21.6" x14ac:dyDescent="0.3">
      <c r="A134" s="45" t="s">
        <v>60</v>
      </c>
      <c r="B134" s="46" t="s">
        <v>223</v>
      </c>
      <c r="C134" s="47">
        <v>0</v>
      </c>
      <c r="D134" s="47">
        <v>0</v>
      </c>
      <c r="E134" s="47">
        <v>0</v>
      </c>
      <c r="F134" s="47">
        <v>0</v>
      </c>
      <c r="G134" s="47">
        <v>0</v>
      </c>
      <c r="H134" s="47">
        <v>0</v>
      </c>
      <c r="I134" s="259">
        <f>SUM(I135)</f>
        <v>80430</v>
      </c>
      <c r="J134" s="260">
        <v>0</v>
      </c>
      <c r="K134" s="261" t="s">
        <v>60</v>
      </c>
      <c r="L134" s="262" t="s">
        <v>43</v>
      </c>
      <c r="M134" s="263" t="s">
        <v>223</v>
      </c>
      <c r="N134" s="259">
        <v>0</v>
      </c>
      <c r="O134" s="259">
        <v>0</v>
      </c>
      <c r="P134" s="259">
        <v>0</v>
      </c>
      <c r="Q134" s="259">
        <f>SUM(Q135)</f>
        <v>78330</v>
      </c>
      <c r="R134" s="47">
        <f t="shared" si="2"/>
        <v>2100</v>
      </c>
      <c r="S134" s="7">
        <v>0</v>
      </c>
      <c r="T134" s="3"/>
    </row>
    <row r="135" spans="1:20" ht="21.6" x14ac:dyDescent="0.3">
      <c r="A135" s="45" t="s">
        <v>62</v>
      </c>
      <c r="B135" s="46" t="s">
        <v>224</v>
      </c>
      <c r="C135" s="47">
        <v>0</v>
      </c>
      <c r="D135" s="47">
        <v>0</v>
      </c>
      <c r="E135" s="47">
        <v>0</v>
      </c>
      <c r="F135" s="47">
        <v>0</v>
      </c>
      <c r="G135" s="47">
        <v>0</v>
      </c>
      <c r="H135" s="47">
        <v>0</v>
      </c>
      <c r="I135" s="259">
        <f>SUM(I136)</f>
        <v>80430</v>
      </c>
      <c r="J135" s="260">
        <v>0</v>
      </c>
      <c r="K135" s="261" t="s">
        <v>62</v>
      </c>
      <c r="L135" s="262" t="s">
        <v>43</v>
      </c>
      <c r="M135" s="263" t="s">
        <v>224</v>
      </c>
      <c r="N135" s="259">
        <v>0</v>
      </c>
      <c r="O135" s="259">
        <v>0</v>
      </c>
      <c r="P135" s="259">
        <v>0</v>
      </c>
      <c r="Q135" s="259">
        <f>SUM(Q136)</f>
        <v>78330</v>
      </c>
      <c r="R135" s="47">
        <f t="shared" si="2"/>
        <v>2100</v>
      </c>
      <c r="S135" s="7">
        <v>0</v>
      </c>
      <c r="T135" s="3"/>
    </row>
    <row r="136" spans="1:20" x14ac:dyDescent="0.3">
      <c r="A136" s="45" t="s">
        <v>64</v>
      </c>
      <c r="B136" s="46" t="s">
        <v>225</v>
      </c>
      <c r="C136" s="47">
        <v>0</v>
      </c>
      <c r="D136" s="47">
        <v>0</v>
      </c>
      <c r="E136" s="47">
        <v>0</v>
      </c>
      <c r="F136" s="47">
        <v>0</v>
      </c>
      <c r="G136" s="47">
        <v>0</v>
      </c>
      <c r="H136" s="47">
        <v>0</v>
      </c>
      <c r="I136" s="259">
        <v>80430</v>
      </c>
      <c r="J136" s="260">
        <v>0</v>
      </c>
      <c r="K136" s="261" t="s">
        <v>64</v>
      </c>
      <c r="L136" s="262" t="s">
        <v>43</v>
      </c>
      <c r="M136" s="263" t="s">
        <v>225</v>
      </c>
      <c r="N136" s="259">
        <v>0</v>
      </c>
      <c r="O136" s="259">
        <v>0</v>
      </c>
      <c r="P136" s="259">
        <v>0</v>
      </c>
      <c r="Q136" s="259">
        <v>78330</v>
      </c>
      <c r="R136" s="47">
        <f t="shared" si="2"/>
        <v>2100</v>
      </c>
      <c r="S136" s="7">
        <v>0</v>
      </c>
      <c r="T136" s="3"/>
    </row>
    <row r="137" spans="1:20" ht="21.6" x14ac:dyDescent="0.3">
      <c r="A137" s="45" t="s">
        <v>199</v>
      </c>
      <c r="B137" s="46" t="s">
        <v>226</v>
      </c>
      <c r="C137" s="47">
        <v>0</v>
      </c>
      <c r="D137" s="47">
        <v>0</v>
      </c>
      <c r="E137" s="47">
        <v>0</v>
      </c>
      <c r="F137" s="47">
        <v>0</v>
      </c>
      <c r="G137" s="47">
        <v>0</v>
      </c>
      <c r="H137" s="47">
        <v>0</v>
      </c>
      <c r="I137" s="259">
        <f>SUM(I138)</f>
        <v>98500</v>
      </c>
      <c r="J137" s="260">
        <v>0</v>
      </c>
      <c r="K137" s="261" t="s">
        <v>199</v>
      </c>
      <c r="L137" s="262" t="s">
        <v>43</v>
      </c>
      <c r="M137" s="263" t="s">
        <v>226</v>
      </c>
      <c r="N137" s="259">
        <v>0</v>
      </c>
      <c r="O137" s="259">
        <v>0</v>
      </c>
      <c r="P137" s="259">
        <v>0</v>
      </c>
      <c r="Q137" s="259">
        <f>SUM(Q138)</f>
        <v>98500</v>
      </c>
      <c r="R137" s="47">
        <f t="shared" si="2"/>
        <v>0</v>
      </c>
      <c r="S137" s="7">
        <v>0</v>
      </c>
      <c r="T137" s="3"/>
    </row>
    <row r="138" spans="1:20" x14ac:dyDescent="0.3">
      <c r="A138" s="45" t="s">
        <v>201</v>
      </c>
      <c r="B138" s="46" t="s">
        <v>227</v>
      </c>
      <c r="C138" s="47">
        <v>0</v>
      </c>
      <c r="D138" s="47">
        <v>0</v>
      </c>
      <c r="E138" s="47">
        <v>0</v>
      </c>
      <c r="F138" s="47">
        <v>0</v>
      </c>
      <c r="G138" s="47">
        <v>0</v>
      </c>
      <c r="H138" s="47">
        <v>0</v>
      </c>
      <c r="I138" s="259">
        <f>SUM(I139)</f>
        <v>98500</v>
      </c>
      <c r="J138" s="260">
        <v>0</v>
      </c>
      <c r="K138" s="261" t="s">
        <v>201</v>
      </c>
      <c r="L138" s="262" t="s">
        <v>43</v>
      </c>
      <c r="M138" s="263" t="s">
        <v>227</v>
      </c>
      <c r="N138" s="259">
        <v>0</v>
      </c>
      <c r="O138" s="259">
        <v>0</v>
      </c>
      <c r="P138" s="259">
        <v>0</v>
      </c>
      <c r="Q138" s="259">
        <f>SUM(Q139)</f>
        <v>98500</v>
      </c>
      <c r="R138" s="47">
        <f t="shared" si="2"/>
        <v>0</v>
      </c>
      <c r="S138" s="7">
        <v>0</v>
      </c>
      <c r="T138" s="3"/>
    </row>
    <row r="139" spans="1:20" ht="31.8" x14ac:dyDescent="0.3">
      <c r="A139" s="45" t="s">
        <v>203</v>
      </c>
      <c r="B139" s="46" t="s">
        <v>228</v>
      </c>
      <c r="C139" s="47">
        <v>0</v>
      </c>
      <c r="D139" s="47">
        <v>0</v>
      </c>
      <c r="E139" s="47">
        <v>0</v>
      </c>
      <c r="F139" s="47">
        <v>0</v>
      </c>
      <c r="G139" s="47">
        <v>0</v>
      </c>
      <c r="H139" s="47">
        <v>0</v>
      </c>
      <c r="I139" s="259">
        <v>98500</v>
      </c>
      <c r="J139" s="260">
        <v>0</v>
      </c>
      <c r="K139" s="261" t="s">
        <v>203</v>
      </c>
      <c r="L139" s="262" t="s">
        <v>43</v>
      </c>
      <c r="M139" s="263" t="s">
        <v>228</v>
      </c>
      <c r="N139" s="259">
        <v>0</v>
      </c>
      <c r="O139" s="259">
        <v>0</v>
      </c>
      <c r="P139" s="259">
        <v>0</v>
      </c>
      <c r="Q139" s="259">
        <v>98500</v>
      </c>
      <c r="R139" s="47">
        <f t="shared" si="2"/>
        <v>0</v>
      </c>
      <c r="S139" s="7">
        <v>0</v>
      </c>
      <c r="T139" s="3"/>
    </row>
    <row r="140" spans="1:20" x14ac:dyDescent="0.3">
      <c r="A140" s="45" t="s">
        <v>229</v>
      </c>
      <c r="B140" s="46" t="s">
        <v>230</v>
      </c>
      <c r="C140" s="47">
        <v>0</v>
      </c>
      <c r="D140" s="47">
        <v>0</v>
      </c>
      <c r="E140" s="47">
        <v>0</v>
      </c>
      <c r="F140" s="47">
        <v>0</v>
      </c>
      <c r="G140" s="47">
        <v>0</v>
      </c>
      <c r="H140" s="47">
        <v>0</v>
      </c>
      <c r="I140" s="47">
        <f>SUM(I141+I144+I148)</f>
        <v>2140042</v>
      </c>
      <c r="J140" s="48">
        <v>0</v>
      </c>
      <c r="K140" s="45" t="s">
        <v>229</v>
      </c>
      <c r="L140" s="49" t="s">
        <v>43</v>
      </c>
      <c r="M140" s="46" t="s">
        <v>230</v>
      </c>
      <c r="N140" s="47">
        <v>0</v>
      </c>
      <c r="O140" s="47">
        <v>0</v>
      </c>
      <c r="P140" s="47">
        <v>0</v>
      </c>
      <c r="Q140" s="47">
        <f>SUM(Q141+Q144+Q148)</f>
        <v>1104346</v>
      </c>
      <c r="R140" s="47">
        <f t="shared" si="2"/>
        <v>1035696</v>
      </c>
      <c r="S140" s="7">
        <v>0</v>
      </c>
      <c r="T140" s="3"/>
    </row>
    <row r="141" spans="1:20" ht="21.6" x14ac:dyDescent="0.3">
      <c r="A141" s="45" t="s">
        <v>60</v>
      </c>
      <c r="B141" s="46" t="s">
        <v>231</v>
      </c>
      <c r="C141" s="47">
        <v>0</v>
      </c>
      <c r="D141" s="47">
        <v>0</v>
      </c>
      <c r="E141" s="47">
        <v>0</v>
      </c>
      <c r="F141" s="47">
        <v>0</v>
      </c>
      <c r="G141" s="47">
        <v>0</v>
      </c>
      <c r="H141" s="47">
        <v>0</v>
      </c>
      <c r="I141" s="259">
        <f>SUM(I142)</f>
        <v>360950</v>
      </c>
      <c r="J141" s="260">
        <v>0</v>
      </c>
      <c r="K141" s="261" t="s">
        <v>60</v>
      </c>
      <c r="L141" s="262" t="s">
        <v>43</v>
      </c>
      <c r="M141" s="263" t="s">
        <v>231</v>
      </c>
      <c r="N141" s="259">
        <v>0</v>
      </c>
      <c r="O141" s="259">
        <v>0</v>
      </c>
      <c r="P141" s="259">
        <v>0</v>
      </c>
      <c r="Q141" s="259">
        <f>SUM(Q142)</f>
        <v>360950</v>
      </c>
      <c r="R141" s="47">
        <f t="shared" si="2"/>
        <v>0</v>
      </c>
      <c r="S141" s="7">
        <v>0</v>
      </c>
      <c r="T141" s="3"/>
    </row>
    <row r="142" spans="1:20" ht="21.6" x14ac:dyDescent="0.3">
      <c r="A142" s="45" t="s">
        <v>62</v>
      </c>
      <c r="B142" s="46" t="s">
        <v>232</v>
      </c>
      <c r="C142" s="47">
        <v>0</v>
      </c>
      <c r="D142" s="47">
        <v>0</v>
      </c>
      <c r="E142" s="47">
        <v>0</v>
      </c>
      <c r="F142" s="47">
        <v>0</v>
      </c>
      <c r="G142" s="47">
        <v>0</v>
      </c>
      <c r="H142" s="47">
        <v>0</v>
      </c>
      <c r="I142" s="259">
        <f>SUM(I143)</f>
        <v>360950</v>
      </c>
      <c r="J142" s="260">
        <v>0</v>
      </c>
      <c r="K142" s="261" t="s">
        <v>62</v>
      </c>
      <c r="L142" s="262" t="s">
        <v>43</v>
      </c>
      <c r="M142" s="263" t="s">
        <v>232</v>
      </c>
      <c r="N142" s="259">
        <v>0</v>
      </c>
      <c r="O142" s="259">
        <v>0</v>
      </c>
      <c r="P142" s="259">
        <v>0</v>
      </c>
      <c r="Q142" s="259">
        <f>SUM(Q143)</f>
        <v>360950</v>
      </c>
      <c r="R142" s="47">
        <f t="shared" si="2"/>
        <v>0</v>
      </c>
      <c r="S142" s="7">
        <v>0</v>
      </c>
      <c r="T142" s="3"/>
    </row>
    <row r="143" spans="1:20" x14ac:dyDescent="0.3">
      <c r="A143" s="45" t="s">
        <v>64</v>
      </c>
      <c r="B143" s="46" t="s">
        <v>233</v>
      </c>
      <c r="C143" s="47">
        <v>0</v>
      </c>
      <c r="D143" s="47">
        <v>0</v>
      </c>
      <c r="E143" s="47">
        <v>0</v>
      </c>
      <c r="F143" s="47">
        <v>0</v>
      </c>
      <c r="G143" s="47">
        <v>0</v>
      </c>
      <c r="H143" s="47">
        <v>0</v>
      </c>
      <c r="I143" s="259">
        <v>360950</v>
      </c>
      <c r="J143" s="260">
        <v>0</v>
      </c>
      <c r="K143" s="261" t="s">
        <v>64</v>
      </c>
      <c r="L143" s="262" t="s">
        <v>43</v>
      </c>
      <c r="M143" s="263" t="s">
        <v>233</v>
      </c>
      <c r="N143" s="259">
        <v>0</v>
      </c>
      <c r="O143" s="259">
        <v>0</v>
      </c>
      <c r="P143" s="259">
        <v>0</v>
      </c>
      <c r="Q143" s="259">
        <v>360950</v>
      </c>
      <c r="R143" s="47">
        <f t="shared" si="2"/>
        <v>0</v>
      </c>
      <c r="S143" s="7">
        <v>0</v>
      </c>
      <c r="T143" s="3"/>
    </row>
    <row r="144" spans="1:20" x14ac:dyDescent="0.3">
      <c r="A144" s="45" t="s">
        <v>81</v>
      </c>
      <c r="B144" s="46" t="s">
        <v>234</v>
      </c>
      <c r="C144" s="47">
        <v>0</v>
      </c>
      <c r="D144" s="47">
        <v>0</v>
      </c>
      <c r="E144" s="47">
        <v>0</v>
      </c>
      <c r="F144" s="47">
        <v>0</v>
      </c>
      <c r="G144" s="47">
        <v>0</v>
      </c>
      <c r="H144" s="47">
        <v>0</v>
      </c>
      <c r="I144" s="259">
        <f>SUM(I145+I147)</f>
        <v>377124</v>
      </c>
      <c r="J144" s="260">
        <v>0</v>
      </c>
      <c r="K144" s="261" t="s">
        <v>81</v>
      </c>
      <c r="L144" s="262" t="s">
        <v>43</v>
      </c>
      <c r="M144" s="263" t="s">
        <v>234</v>
      </c>
      <c r="N144" s="259">
        <v>0</v>
      </c>
      <c r="O144" s="259">
        <v>0</v>
      </c>
      <c r="P144" s="259">
        <v>0</v>
      </c>
      <c r="Q144" s="259">
        <f>SUM(Q145+Q147)</f>
        <v>17124</v>
      </c>
      <c r="R144" s="47">
        <f t="shared" si="2"/>
        <v>360000</v>
      </c>
      <c r="S144" s="7">
        <v>0</v>
      </c>
      <c r="T144" s="3"/>
    </row>
    <row r="145" spans="1:20" ht="21.6" x14ac:dyDescent="0.3">
      <c r="A145" s="45" t="s">
        <v>83</v>
      </c>
      <c r="B145" s="46" t="s">
        <v>235</v>
      </c>
      <c r="C145" s="47">
        <v>0</v>
      </c>
      <c r="D145" s="47">
        <v>0</v>
      </c>
      <c r="E145" s="47">
        <v>0</v>
      </c>
      <c r="F145" s="47">
        <v>0</v>
      </c>
      <c r="G145" s="47">
        <v>0</v>
      </c>
      <c r="H145" s="47">
        <v>0</v>
      </c>
      <c r="I145" s="259">
        <f>SUM(I146)</f>
        <v>17124</v>
      </c>
      <c r="J145" s="260">
        <v>0</v>
      </c>
      <c r="K145" s="261" t="s">
        <v>83</v>
      </c>
      <c r="L145" s="262" t="s">
        <v>43</v>
      </c>
      <c r="M145" s="263" t="s">
        <v>235</v>
      </c>
      <c r="N145" s="259">
        <v>0</v>
      </c>
      <c r="O145" s="259">
        <v>0</v>
      </c>
      <c r="P145" s="259">
        <v>0</v>
      </c>
      <c r="Q145" s="259">
        <f>SUM(Q146)</f>
        <v>17124</v>
      </c>
      <c r="R145" s="47">
        <f t="shared" si="2"/>
        <v>0</v>
      </c>
      <c r="S145" s="7">
        <v>0</v>
      </c>
      <c r="T145" s="3"/>
    </row>
    <row r="146" spans="1:20" ht="21.6" x14ac:dyDescent="0.3">
      <c r="A146" s="45" t="s">
        <v>85</v>
      </c>
      <c r="B146" s="46" t="s">
        <v>236</v>
      </c>
      <c r="C146" s="47">
        <v>0</v>
      </c>
      <c r="D146" s="47">
        <v>0</v>
      </c>
      <c r="E146" s="47">
        <v>0</v>
      </c>
      <c r="F146" s="47">
        <v>0</v>
      </c>
      <c r="G146" s="47">
        <v>0</v>
      </c>
      <c r="H146" s="47">
        <v>0</v>
      </c>
      <c r="I146" s="259">
        <v>17124</v>
      </c>
      <c r="J146" s="260">
        <v>0</v>
      </c>
      <c r="K146" s="261" t="s">
        <v>85</v>
      </c>
      <c r="L146" s="262" t="s">
        <v>43</v>
      </c>
      <c r="M146" s="263" t="s">
        <v>236</v>
      </c>
      <c r="N146" s="259">
        <v>0</v>
      </c>
      <c r="O146" s="259">
        <v>0</v>
      </c>
      <c r="P146" s="259">
        <v>0</v>
      </c>
      <c r="Q146" s="259">
        <v>17124</v>
      </c>
      <c r="R146" s="47">
        <f t="shared" si="2"/>
        <v>0</v>
      </c>
      <c r="S146" s="7">
        <v>0</v>
      </c>
      <c r="T146" s="3"/>
    </row>
    <row r="147" spans="1:20" x14ac:dyDescent="0.3">
      <c r="A147" s="45"/>
      <c r="B147" s="46" t="s">
        <v>788</v>
      </c>
      <c r="C147" s="47"/>
      <c r="D147" s="47"/>
      <c r="E147" s="47"/>
      <c r="F147" s="47"/>
      <c r="G147" s="47"/>
      <c r="H147" s="47"/>
      <c r="I147" s="259">
        <v>360000</v>
      </c>
      <c r="J147" s="260"/>
      <c r="K147" s="261"/>
      <c r="L147" s="262"/>
      <c r="M147" s="263"/>
      <c r="N147" s="259"/>
      <c r="O147" s="259"/>
      <c r="P147" s="259"/>
      <c r="Q147" s="259">
        <v>0</v>
      </c>
      <c r="R147" s="47"/>
      <c r="S147" s="7"/>
      <c r="T147" s="3"/>
    </row>
    <row r="148" spans="1:20" ht="21.6" x14ac:dyDescent="0.3">
      <c r="A148" s="45" t="s">
        <v>199</v>
      </c>
      <c r="B148" s="46" t="s">
        <v>237</v>
      </c>
      <c r="C148" s="47">
        <v>0</v>
      </c>
      <c r="D148" s="47">
        <v>0</v>
      </c>
      <c r="E148" s="47">
        <v>0</v>
      </c>
      <c r="F148" s="47">
        <v>0</v>
      </c>
      <c r="G148" s="47">
        <v>0</v>
      </c>
      <c r="H148" s="47">
        <v>0</v>
      </c>
      <c r="I148" s="259">
        <f>SUM(I149+I151)</f>
        <v>1401968</v>
      </c>
      <c r="J148" s="260">
        <v>0</v>
      </c>
      <c r="K148" s="261" t="s">
        <v>199</v>
      </c>
      <c r="L148" s="262" t="s">
        <v>43</v>
      </c>
      <c r="M148" s="263" t="s">
        <v>237</v>
      </c>
      <c r="N148" s="259">
        <v>0</v>
      </c>
      <c r="O148" s="259">
        <v>0</v>
      </c>
      <c r="P148" s="259">
        <v>0</v>
      </c>
      <c r="Q148" s="259">
        <f>SUM(Q149+Q151)</f>
        <v>726272</v>
      </c>
      <c r="R148" s="47">
        <f t="shared" si="2"/>
        <v>675696</v>
      </c>
      <c r="S148" s="7">
        <v>0</v>
      </c>
      <c r="T148" s="3"/>
    </row>
    <row r="149" spans="1:20" x14ac:dyDescent="0.3">
      <c r="A149" s="45" t="s">
        <v>201</v>
      </c>
      <c r="B149" s="46" t="s">
        <v>238</v>
      </c>
      <c r="C149" s="47">
        <v>0</v>
      </c>
      <c r="D149" s="47">
        <v>0</v>
      </c>
      <c r="E149" s="47">
        <v>0</v>
      </c>
      <c r="F149" s="47">
        <v>0</v>
      </c>
      <c r="G149" s="47">
        <v>0</v>
      </c>
      <c r="H149" s="47">
        <v>0</v>
      </c>
      <c r="I149" s="259">
        <f>SUM(I150)</f>
        <v>925218</v>
      </c>
      <c r="J149" s="260">
        <v>0</v>
      </c>
      <c r="K149" s="261" t="s">
        <v>201</v>
      </c>
      <c r="L149" s="262" t="s">
        <v>43</v>
      </c>
      <c r="M149" s="263" t="s">
        <v>238</v>
      </c>
      <c r="N149" s="259">
        <v>0</v>
      </c>
      <c r="O149" s="259">
        <v>0</v>
      </c>
      <c r="P149" s="259">
        <v>0</v>
      </c>
      <c r="Q149" s="259">
        <f>SUM(Q150)</f>
        <v>502772</v>
      </c>
      <c r="R149" s="47">
        <f t="shared" si="2"/>
        <v>422446</v>
      </c>
      <c r="S149" s="7">
        <v>0</v>
      </c>
      <c r="T149" s="3"/>
    </row>
    <row r="150" spans="1:20" ht="31.8" x14ac:dyDescent="0.3">
      <c r="A150" s="45" t="s">
        <v>203</v>
      </c>
      <c r="B150" s="46" t="s">
        <v>239</v>
      </c>
      <c r="C150" s="47">
        <v>0</v>
      </c>
      <c r="D150" s="47">
        <v>0</v>
      </c>
      <c r="E150" s="47">
        <v>0</v>
      </c>
      <c r="F150" s="47">
        <v>0</v>
      </c>
      <c r="G150" s="47">
        <v>0</v>
      </c>
      <c r="H150" s="47">
        <v>0</v>
      </c>
      <c r="I150" s="259">
        <v>925218</v>
      </c>
      <c r="J150" s="260">
        <v>0</v>
      </c>
      <c r="K150" s="261" t="s">
        <v>203</v>
      </c>
      <c r="L150" s="262" t="s">
        <v>43</v>
      </c>
      <c r="M150" s="263" t="s">
        <v>239</v>
      </c>
      <c r="N150" s="259">
        <v>0</v>
      </c>
      <c r="O150" s="259">
        <v>0</v>
      </c>
      <c r="P150" s="259">
        <v>0</v>
      </c>
      <c r="Q150" s="259">
        <v>502772</v>
      </c>
      <c r="R150" s="47">
        <f t="shared" si="2"/>
        <v>422446</v>
      </c>
      <c r="S150" s="7">
        <v>0</v>
      </c>
      <c r="T150" s="3"/>
    </row>
    <row r="151" spans="1:20" x14ac:dyDescent="0.3">
      <c r="A151" s="45" t="s">
        <v>240</v>
      </c>
      <c r="B151" s="46" t="s">
        <v>241</v>
      </c>
      <c r="C151" s="47">
        <v>0</v>
      </c>
      <c r="D151" s="47">
        <v>0</v>
      </c>
      <c r="E151" s="47">
        <v>0</v>
      </c>
      <c r="F151" s="47">
        <v>0</v>
      </c>
      <c r="G151" s="47">
        <v>0</v>
      </c>
      <c r="H151" s="47">
        <v>0</v>
      </c>
      <c r="I151" s="259">
        <f>SUM(I152)</f>
        <v>476750</v>
      </c>
      <c r="J151" s="260">
        <v>0</v>
      </c>
      <c r="K151" s="261" t="s">
        <v>240</v>
      </c>
      <c r="L151" s="262" t="s">
        <v>43</v>
      </c>
      <c r="M151" s="263" t="s">
        <v>241</v>
      </c>
      <c r="N151" s="259">
        <v>0</v>
      </c>
      <c r="O151" s="259">
        <v>0</v>
      </c>
      <c r="P151" s="259">
        <v>0</v>
      </c>
      <c r="Q151" s="259">
        <f>SUM(Q152)</f>
        <v>223500</v>
      </c>
      <c r="R151" s="47">
        <f t="shared" si="2"/>
        <v>253250</v>
      </c>
      <c r="S151" s="7">
        <v>0</v>
      </c>
      <c r="T151" s="3"/>
    </row>
    <row r="152" spans="1:20" ht="31.8" x14ac:dyDescent="0.3">
      <c r="A152" s="45" t="s">
        <v>242</v>
      </c>
      <c r="B152" s="46" t="s">
        <v>243</v>
      </c>
      <c r="C152" s="47">
        <v>0</v>
      </c>
      <c r="D152" s="47">
        <v>0</v>
      </c>
      <c r="E152" s="47">
        <v>0</v>
      </c>
      <c r="F152" s="47">
        <v>0</v>
      </c>
      <c r="G152" s="47">
        <v>0</v>
      </c>
      <c r="H152" s="47">
        <v>0</v>
      </c>
      <c r="I152" s="259">
        <v>476750</v>
      </c>
      <c r="J152" s="260">
        <v>0</v>
      </c>
      <c r="K152" s="261" t="s">
        <v>242</v>
      </c>
      <c r="L152" s="262" t="s">
        <v>43</v>
      </c>
      <c r="M152" s="263" t="s">
        <v>243</v>
      </c>
      <c r="N152" s="259">
        <v>0</v>
      </c>
      <c r="O152" s="259">
        <v>0</v>
      </c>
      <c r="P152" s="259">
        <v>0</v>
      </c>
      <c r="Q152" s="259">
        <v>223500</v>
      </c>
      <c r="R152" s="47">
        <f t="shared" si="2"/>
        <v>253250</v>
      </c>
      <c r="S152" s="7">
        <v>0</v>
      </c>
      <c r="T152" s="3"/>
    </row>
    <row r="153" spans="1:20" x14ac:dyDescent="0.3">
      <c r="A153" s="45" t="s">
        <v>244</v>
      </c>
      <c r="B153" s="46" t="s">
        <v>245</v>
      </c>
      <c r="C153" s="47">
        <v>0</v>
      </c>
      <c r="D153" s="47">
        <v>0</v>
      </c>
      <c r="E153" s="47">
        <v>0</v>
      </c>
      <c r="F153" s="47">
        <v>0</v>
      </c>
      <c r="G153" s="47">
        <v>0</v>
      </c>
      <c r="H153" s="47">
        <v>0</v>
      </c>
      <c r="I153" s="47">
        <f>SUM(I154+I161+I166+I169)</f>
        <v>45943944.100000001</v>
      </c>
      <c r="J153" s="48">
        <v>0</v>
      </c>
      <c r="K153" s="45" t="s">
        <v>244</v>
      </c>
      <c r="L153" s="49" t="s">
        <v>43</v>
      </c>
      <c r="M153" s="46" t="s">
        <v>245</v>
      </c>
      <c r="N153" s="47">
        <v>0</v>
      </c>
      <c r="O153" s="47">
        <v>0</v>
      </c>
      <c r="P153" s="47">
        <v>0</v>
      </c>
      <c r="Q153" s="47">
        <f>SUM(Q154+Q161+Q166+Q169)</f>
        <v>38026023.759999998</v>
      </c>
      <c r="R153" s="47">
        <f t="shared" si="2"/>
        <v>7917920.3400000036</v>
      </c>
      <c r="S153" s="7">
        <v>0</v>
      </c>
      <c r="T153" s="3"/>
    </row>
    <row r="154" spans="1:20" ht="42" x14ac:dyDescent="0.3">
      <c r="A154" s="45" t="s">
        <v>48</v>
      </c>
      <c r="B154" s="46" t="s">
        <v>246</v>
      </c>
      <c r="C154" s="47">
        <v>0</v>
      </c>
      <c r="D154" s="47">
        <v>0</v>
      </c>
      <c r="E154" s="47">
        <v>0</v>
      </c>
      <c r="F154" s="47">
        <v>0</v>
      </c>
      <c r="G154" s="47">
        <v>0</v>
      </c>
      <c r="H154" s="47">
        <v>0</v>
      </c>
      <c r="I154" s="259">
        <f>SUM(I155+I158)</f>
        <v>16323000</v>
      </c>
      <c r="J154" s="260">
        <v>0</v>
      </c>
      <c r="K154" s="261" t="s">
        <v>48</v>
      </c>
      <c r="L154" s="262" t="s">
        <v>43</v>
      </c>
      <c r="M154" s="263" t="s">
        <v>246</v>
      </c>
      <c r="N154" s="259">
        <v>0</v>
      </c>
      <c r="O154" s="259">
        <v>0</v>
      </c>
      <c r="P154" s="259">
        <v>0</v>
      </c>
      <c r="Q154" s="259">
        <f>SUM(Q155+Q158)</f>
        <v>9950876.4600000009</v>
      </c>
      <c r="R154" s="47">
        <f t="shared" si="2"/>
        <v>6372123.5399999991</v>
      </c>
      <c r="S154" s="7">
        <v>0</v>
      </c>
      <c r="T154" s="3"/>
    </row>
    <row r="155" spans="1:20" x14ac:dyDescent="0.3">
      <c r="A155" s="45" t="s">
        <v>69</v>
      </c>
      <c r="B155" s="46" t="s">
        <v>247</v>
      </c>
      <c r="C155" s="47">
        <v>0</v>
      </c>
      <c r="D155" s="47">
        <v>0</v>
      </c>
      <c r="E155" s="47">
        <v>0</v>
      </c>
      <c r="F155" s="47">
        <v>0</v>
      </c>
      <c r="G155" s="47">
        <v>0</v>
      </c>
      <c r="H155" s="47">
        <v>0</v>
      </c>
      <c r="I155" s="259">
        <f>SUM(I156:I157)</f>
        <v>13612700</v>
      </c>
      <c r="J155" s="260">
        <v>0</v>
      </c>
      <c r="K155" s="261" t="s">
        <v>69</v>
      </c>
      <c r="L155" s="262" t="s">
        <v>43</v>
      </c>
      <c r="M155" s="263" t="s">
        <v>247</v>
      </c>
      <c r="N155" s="259">
        <v>0</v>
      </c>
      <c r="O155" s="259">
        <v>0</v>
      </c>
      <c r="P155" s="259">
        <v>0</v>
      </c>
      <c r="Q155" s="259">
        <f>SUM(Q156:Q157)</f>
        <v>8110726.6400000006</v>
      </c>
      <c r="R155" s="47">
        <f t="shared" si="2"/>
        <v>5501973.3599999994</v>
      </c>
      <c r="S155" s="7">
        <v>0</v>
      </c>
      <c r="T155" s="3"/>
    </row>
    <row r="156" spans="1:20" x14ac:dyDescent="0.3">
      <c r="A156" s="45" t="s">
        <v>131</v>
      </c>
      <c r="B156" s="46" t="s">
        <v>248</v>
      </c>
      <c r="C156" s="47">
        <v>0</v>
      </c>
      <c r="D156" s="47">
        <v>0</v>
      </c>
      <c r="E156" s="47">
        <v>0</v>
      </c>
      <c r="F156" s="47">
        <v>0</v>
      </c>
      <c r="G156" s="47">
        <v>0</v>
      </c>
      <c r="H156" s="47">
        <v>0</v>
      </c>
      <c r="I156" s="259">
        <v>10469259</v>
      </c>
      <c r="J156" s="260">
        <v>0</v>
      </c>
      <c r="K156" s="261" t="s">
        <v>131</v>
      </c>
      <c r="L156" s="262" t="s">
        <v>43</v>
      </c>
      <c r="M156" s="263" t="s">
        <v>248</v>
      </c>
      <c r="N156" s="259">
        <v>0</v>
      </c>
      <c r="O156" s="259">
        <v>0</v>
      </c>
      <c r="P156" s="259">
        <v>0</v>
      </c>
      <c r="Q156" s="259">
        <v>7615859.3600000003</v>
      </c>
      <c r="R156" s="47">
        <f t="shared" si="2"/>
        <v>2853399.6399999997</v>
      </c>
      <c r="S156" s="7">
        <v>0</v>
      </c>
      <c r="T156" s="3"/>
    </row>
    <row r="157" spans="1:20" ht="31.8" x14ac:dyDescent="0.3">
      <c r="A157" s="45" t="s">
        <v>133</v>
      </c>
      <c r="B157" s="46" t="s">
        <v>249</v>
      </c>
      <c r="C157" s="47">
        <v>0</v>
      </c>
      <c r="D157" s="47">
        <v>0</v>
      </c>
      <c r="E157" s="47">
        <v>0</v>
      </c>
      <c r="F157" s="47">
        <v>0</v>
      </c>
      <c r="G157" s="47">
        <v>0</v>
      </c>
      <c r="H157" s="47">
        <v>0</v>
      </c>
      <c r="I157" s="259">
        <v>3143441</v>
      </c>
      <c r="J157" s="260">
        <v>0</v>
      </c>
      <c r="K157" s="261" t="s">
        <v>133</v>
      </c>
      <c r="L157" s="262" t="s">
        <v>43</v>
      </c>
      <c r="M157" s="263" t="s">
        <v>249</v>
      </c>
      <c r="N157" s="259">
        <v>0</v>
      </c>
      <c r="O157" s="259">
        <v>0</v>
      </c>
      <c r="P157" s="259">
        <v>0</v>
      </c>
      <c r="Q157" s="259">
        <v>494867.28</v>
      </c>
      <c r="R157" s="47">
        <f t="shared" si="2"/>
        <v>2648573.7199999997</v>
      </c>
      <c r="S157" s="7">
        <v>0</v>
      </c>
      <c r="T157" s="3"/>
    </row>
    <row r="158" spans="1:20" ht="21.6" x14ac:dyDescent="0.3">
      <c r="A158" s="45" t="s">
        <v>50</v>
      </c>
      <c r="B158" s="46" t="s">
        <v>250</v>
      </c>
      <c r="C158" s="47">
        <v>0</v>
      </c>
      <c r="D158" s="47">
        <v>0</v>
      </c>
      <c r="E158" s="47">
        <v>0</v>
      </c>
      <c r="F158" s="47">
        <v>0</v>
      </c>
      <c r="G158" s="47">
        <v>0</v>
      </c>
      <c r="H158" s="47">
        <v>0</v>
      </c>
      <c r="I158" s="259">
        <f>SUM(I159:I160)</f>
        <v>2710300</v>
      </c>
      <c r="J158" s="260">
        <v>0</v>
      </c>
      <c r="K158" s="261" t="s">
        <v>50</v>
      </c>
      <c r="L158" s="262" t="s">
        <v>43</v>
      </c>
      <c r="M158" s="263" t="s">
        <v>250</v>
      </c>
      <c r="N158" s="259">
        <v>0</v>
      </c>
      <c r="O158" s="259">
        <v>0</v>
      </c>
      <c r="P158" s="259">
        <v>0</v>
      </c>
      <c r="Q158" s="259">
        <f>SUM(Q159:Q160)</f>
        <v>1840149.82</v>
      </c>
      <c r="R158" s="47">
        <f t="shared" si="2"/>
        <v>870150.17999999993</v>
      </c>
      <c r="S158" s="7">
        <v>0</v>
      </c>
      <c r="T158" s="3"/>
    </row>
    <row r="159" spans="1:20" x14ac:dyDescent="0.3">
      <c r="A159" s="45" t="s">
        <v>52</v>
      </c>
      <c r="B159" s="46" t="s">
        <v>251</v>
      </c>
      <c r="C159" s="47">
        <v>0</v>
      </c>
      <c r="D159" s="47">
        <v>0</v>
      </c>
      <c r="E159" s="47">
        <v>0</v>
      </c>
      <c r="F159" s="47">
        <v>0</v>
      </c>
      <c r="G159" s="47">
        <v>0</v>
      </c>
      <c r="H159" s="47">
        <v>0</v>
      </c>
      <c r="I159" s="259">
        <v>2088570</v>
      </c>
      <c r="J159" s="260">
        <v>0</v>
      </c>
      <c r="K159" s="261" t="s">
        <v>52</v>
      </c>
      <c r="L159" s="262" t="s">
        <v>43</v>
      </c>
      <c r="M159" s="263" t="s">
        <v>251</v>
      </c>
      <c r="N159" s="259">
        <v>0</v>
      </c>
      <c r="O159" s="259">
        <v>0</v>
      </c>
      <c r="P159" s="259">
        <v>0</v>
      </c>
      <c r="Q159" s="259">
        <v>1740031.77</v>
      </c>
      <c r="R159" s="47">
        <f t="shared" si="2"/>
        <v>348538.23</v>
      </c>
      <c r="S159" s="7">
        <v>0</v>
      </c>
      <c r="T159" s="3"/>
    </row>
    <row r="160" spans="1:20" ht="31.8" x14ac:dyDescent="0.3">
      <c r="A160" s="45" t="s">
        <v>56</v>
      </c>
      <c r="B160" s="46" t="s">
        <v>252</v>
      </c>
      <c r="C160" s="47">
        <v>0</v>
      </c>
      <c r="D160" s="47">
        <v>0</v>
      </c>
      <c r="E160" s="47">
        <v>0</v>
      </c>
      <c r="F160" s="47">
        <v>0</v>
      </c>
      <c r="G160" s="47">
        <v>0</v>
      </c>
      <c r="H160" s="47">
        <v>0</v>
      </c>
      <c r="I160" s="259">
        <v>621730</v>
      </c>
      <c r="J160" s="260">
        <v>0</v>
      </c>
      <c r="K160" s="261" t="s">
        <v>56</v>
      </c>
      <c r="L160" s="262" t="s">
        <v>43</v>
      </c>
      <c r="M160" s="263" t="s">
        <v>252</v>
      </c>
      <c r="N160" s="259">
        <v>0</v>
      </c>
      <c r="O160" s="259">
        <v>0</v>
      </c>
      <c r="P160" s="259">
        <v>0</v>
      </c>
      <c r="Q160" s="259">
        <v>100118.05</v>
      </c>
      <c r="R160" s="47">
        <f t="shared" si="2"/>
        <v>521611.95</v>
      </c>
      <c r="S160" s="7">
        <v>0</v>
      </c>
      <c r="T160" s="3"/>
    </row>
    <row r="161" spans="1:20" ht="21.6" x14ac:dyDescent="0.3">
      <c r="A161" s="45" t="s">
        <v>60</v>
      </c>
      <c r="B161" s="46" t="s">
        <v>253</v>
      </c>
      <c r="C161" s="47">
        <v>0</v>
      </c>
      <c r="D161" s="47">
        <v>0</v>
      </c>
      <c r="E161" s="47">
        <v>0</v>
      </c>
      <c r="F161" s="47">
        <v>0</v>
      </c>
      <c r="G161" s="47">
        <v>0</v>
      </c>
      <c r="H161" s="47">
        <v>0</v>
      </c>
      <c r="I161" s="259">
        <f>SUM(I162)</f>
        <v>28231812.770000003</v>
      </c>
      <c r="J161" s="260">
        <v>0</v>
      </c>
      <c r="K161" s="261" t="s">
        <v>60</v>
      </c>
      <c r="L161" s="262" t="s">
        <v>43</v>
      </c>
      <c r="M161" s="263" t="s">
        <v>253</v>
      </c>
      <c r="N161" s="259">
        <v>0</v>
      </c>
      <c r="O161" s="259">
        <v>0</v>
      </c>
      <c r="P161" s="259">
        <v>0</v>
      </c>
      <c r="Q161" s="259">
        <f>SUM(Q162)</f>
        <v>27194754.219999999</v>
      </c>
      <c r="R161" s="47">
        <f t="shared" si="2"/>
        <v>1037058.5500000045</v>
      </c>
      <c r="S161" s="7">
        <v>0</v>
      </c>
      <c r="T161" s="3"/>
    </row>
    <row r="162" spans="1:20" ht="21.6" x14ac:dyDescent="0.3">
      <c r="A162" s="45" t="s">
        <v>62</v>
      </c>
      <c r="B162" s="46" t="s">
        <v>254</v>
      </c>
      <c r="C162" s="47">
        <v>0</v>
      </c>
      <c r="D162" s="47">
        <v>0</v>
      </c>
      <c r="E162" s="47">
        <v>0</v>
      </c>
      <c r="F162" s="47">
        <v>0</v>
      </c>
      <c r="G162" s="47">
        <v>0</v>
      </c>
      <c r="H162" s="47">
        <v>0</v>
      </c>
      <c r="I162" s="259">
        <f>SUM(I163:I165)</f>
        <v>28231812.770000003</v>
      </c>
      <c r="J162" s="260">
        <v>0</v>
      </c>
      <c r="K162" s="261" t="s">
        <v>62</v>
      </c>
      <c r="L162" s="262" t="s">
        <v>43</v>
      </c>
      <c r="M162" s="263" t="s">
        <v>254</v>
      </c>
      <c r="N162" s="259">
        <v>0</v>
      </c>
      <c r="O162" s="259">
        <v>0</v>
      </c>
      <c r="P162" s="259">
        <v>0</v>
      </c>
      <c r="Q162" s="259">
        <f>SUM(Q163:Q165)</f>
        <v>27194754.219999999</v>
      </c>
      <c r="R162" s="47">
        <f t="shared" si="2"/>
        <v>1037058.5500000045</v>
      </c>
      <c r="S162" s="7">
        <v>0</v>
      </c>
      <c r="T162" s="3"/>
    </row>
    <row r="163" spans="1:20" x14ac:dyDescent="0.3">
      <c r="A163" s="45"/>
      <c r="B163" s="46" t="s">
        <v>789</v>
      </c>
      <c r="C163" s="47"/>
      <c r="D163" s="47"/>
      <c r="E163" s="47"/>
      <c r="F163" s="47"/>
      <c r="G163" s="47"/>
      <c r="H163" s="47"/>
      <c r="I163" s="259">
        <v>7216494.8499999996</v>
      </c>
      <c r="J163" s="260"/>
      <c r="K163" s="261"/>
      <c r="L163" s="262"/>
      <c r="M163" s="263"/>
      <c r="N163" s="259"/>
      <c r="O163" s="259"/>
      <c r="P163" s="259"/>
      <c r="Q163" s="259">
        <v>7216494.8499999996</v>
      </c>
      <c r="R163" s="47"/>
      <c r="S163" s="7"/>
      <c r="T163" s="3"/>
    </row>
    <row r="164" spans="1:20" x14ac:dyDescent="0.3">
      <c r="A164" s="45" t="s">
        <v>64</v>
      </c>
      <c r="B164" s="46" t="s">
        <v>255</v>
      </c>
      <c r="C164" s="47">
        <v>0</v>
      </c>
      <c r="D164" s="47">
        <v>0</v>
      </c>
      <c r="E164" s="47">
        <v>0</v>
      </c>
      <c r="F164" s="47">
        <v>0</v>
      </c>
      <c r="G164" s="47">
        <v>0</v>
      </c>
      <c r="H164" s="47">
        <v>0</v>
      </c>
      <c r="I164" s="259">
        <v>20695317.920000002</v>
      </c>
      <c r="J164" s="260">
        <v>0</v>
      </c>
      <c r="K164" s="261" t="s">
        <v>64</v>
      </c>
      <c r="L164" s="262" t="s">
        <v>43</v>
      </c>
      <c r="M164" s="263" t="s">
        <v>255</v>
      </c>
      <c r="N164" s="259">
        <v>0</v>
      </c>
      <c r="O164" s="259">
        <v>0</v>
      </c>
      <c r="P164" s="259">
        <v>0</v>
      </c>
      <c r="Q164" s="259">
        <v>19667366.940000001</v>
      </c>
      <c r="R164" s="47">
        <f t="shared" si="2"/>
        <v>1027950.9800000004</v>
      </c>
      <c r="S164" s="7">
        <v>0</v>
      </c>
      <c r="T164" s="3"/>
    </row>
    <row r="165" spans="1:20" x14ac:dyDescent="0.3">
      <c r="A165" s="45" t="s">
        <v>80</v>
      </c>
      <c r="B165" s="46" t="s">
        <v>256</v>
      </c>
      <c r="C165" s="47">
        <v>0</v>
      </c>
      <c r="D165" s="47">
        <v>0</v>
      </c>
      <c r="E165" s="47">
        <v>0</v>
      </c>
      <c r="F165" s="47">
        <v>0</v>
      </c>
      <c r="G165" s="47">
        <v>0</v>
      </c>
      <c r="H165" s="47">
        <v>0</v>
      </c>
      <c r="I165" s="259">
        <v>320000</v>
      </c>
      <c r="J165" s="260">
        <v>0</v>
      </c>
      <c r="K165" s="261" t="s">
        <v>80</v>
      </c>
      <c r="L165" s="262" t="s">
        <v>43</v>
      </c>
      <c r="M165" s="263" t="s">
        <v>256</v>
      </c>
      <c r="N165" s="259">
        <v>0</v>
      </c>
      <c r="O165" s="259">
        <v>0</v>
      </c>
      <c r="P165" s="259">
        <v>0</v>
      </c>
      <c r="Q165" s="259">
        <v>310892.43</v>
      </c>
      <c r="R165" s="47">
        <f t="shared" si="2"/>
        <v>9107.570000000007</v>
      </c>
      <c r="S165" s="7">
        <v>0</v>
      </c>
      <c r="T165" s="3"/>
    </row>
    <row r="166" spans="1:20" ht="21.6" x14ac:dyDescent="0.3">
      <c r="A166" s="45" t="s">
        <v>199</v>
      </c>
      <c r="B166" s="46" t="s">
        <v>257</v>
      </c>
      <c r="C166" s="47">
        <v>0</v>
      </c>
      <c r="D166" s="47">
        <v>0</v>
      </c>
      <c r="E166" s="47">
        <v>0</v>
      </c>
      <c r="F166" s="47">
        <v>0</v>
      </c>
      <c r="G166" s="47">
        <v>0</v>
      </c>
      <c r="H166" s="47">
        <v>0</v>
      </c>
      <c r="I166" s="259">
        <f>SUM(I167)</f>
        <v>1366100</v>
      </c>
      <c r="J166" s="260">
        <v>0</v>
      </c>
      <c r="K166" s="261" t="s">
        <v>199</v>
      </c>
      <c r="L166" s="262" t="s">
        <v>43</v>
      </c>
      <c r="M166" s="263" t="s">
        <v>257</v>
      </c>
      <c r="N166" s="259">
        <v>0</v>
      </c>
      <c r="O166" s="259">
        <v>0</v>
      </c>
      <c r="P166" s="259">
        <v>0</v>
      </c>
      <c r="Q166" s="259">
        <f>SUM(Q167)</f>
        <v>880264.58</v>
      </c>
      <c r="R166" s="47">
        <f t="shared" si="2"/>
        <v>485835.42000000004</v>
      </c>
      <c r="S166" s="7">
        <v>0</v>
      </c>
      <c r="T166" s="3"/>
    </row>
    <row r="167" spans="1:20" x14ac:dyDescent="0.3">
      <c r="A167" s="45" t="s">
        <v>201</v>
      </c>
      <c r="B167" s="46" t="s">
        <v>258</v>
      </c>
      <c r="C167" s="47">
        <v>0</v>
      </c>
      <c r="D167" s="47">
        <v>0</v>
      </c>
      <c r="E167" s="47">
        <v>0</v>
      </c>
      <c r="F167" s="47">
        <v>0</v>
      </c>
      <c r="G167" s="47">
        <v>0</v>
      </c>
      <c r="H167" s="47">
        <v>0</v>
      </c>
      <c r="I167" s="259">
        <f>SUM(I168)</f>
        <v>1366100</v>
      </c>
      <c r="J167" s="260">
        <v>0</v>
      </c>
      <c r="K167" s="261" t="s">
        <v>201</v>
      </c>
      <c r="L167" s="262" t="s">
        <v>43</v>
      </c>
      <c r="M167" s="263" t="s">
        <v>258</v>
      </c>
      <c r="N167" s="259">
        <v>0</v>
      </c>
      <c r="O167" s="259">
        <v>0</v>
      </c>
      <c r="P167" s="259">
        <v>0</v>
      </c>
      <c r="Q167" s="259">
        <f>SUM(Q168)</f>
        <v>880264.58</v>
      </c>
      <c r="R167" s="47">
        <f t="shared" si="2"/>
        <v>485835.42000000004</v>
      </c>
      <c r="S167" s="7">
        <v>0</v>
      </c>
      <c r="T167" s="3"/>
    </row>
    <row r="168" spans="1:20" x14ac:dyDescent="0.3">
      <c r="A168" s="45" t="s">
        <v>205</v>
      </c>
      <c r="B168" s="46" t="s">
        <v>259</v>
      </c>
      <c r="C168" s="47">
        <v>0</v>
      </c>
      <c r="D168" s="47">
        <v>0</v>
      </c>
      <c r="E168" s="47">
        <v>0</v>
      </c>
      <c r="F168" s="47">
        <v>0</v>
      </c>
      <c r="G168" s="47">
        <v>0</v>
      </c>
      <c r="H168" s="47">
        <v>0</v>
      </c>
      <c r="I168" s="259">
        <v>1366100</v>
      </c>
      <c r="J168" s="260">
        <v>0</v>
      </c>
      <c r="K168" s="261" t="s">
        <v>205</v>
      </c>
      <c r="L168" s="262" t="s">
        <v>43</v>
      </c>
      <c r="M168" s="263" t="s">
        <v>259</v>
      </c>
      <c r="N168" s="259">
        <v>0</v>
      </c>
      <c r="O168" s="259">
        <v>0</v>
      </c>
      <c r="P168" s="259">
        <v>0</v>
      </c>
      <c r="Q168" s="259">
        <v>880264.58</v>
      </c>
      <c r="R168" s="47">
        <f t="shared" si="2"/>
        <v>485835.42000000004</v>
      </c>
      <c r="S168" s="7">
        <v>0</v>
      </c>
      <c r="T168" s="3"/>
    </row>
    <row r="169" spans="1:20" x14ac:dyDescent="0.3">
      <c r="A169" s="45" t="s">
        <v>88</v>
      </c>
      <c r="B169" s="46" t="s">
        <v>260</v>
      </c>
      <c r="C169" s="47">
        <v>0</v>
      </c>
      <c r="D169" s="47">
        <v>0</v>
      </c>
      <c r="E169" s="47">
        <v>0</v>
      </c>
      <c r="F169" s="47">
        <v>0</v>
      </c>
      <c r="G169" s="47">
        <v>0</v>
      </c>
      <c r="H169" s="47">
        <v>0</v>
      </c>
      <c r="I169" s="259">
        <f>SUM(I170)</f>
        <v>23031.33</v>
      </c>
      <c r="J169" s="260">
        <v>0</v>
      </c>
      <c r="K169" s="261" t="s">
        <v>88</v>
      </c>
      <c r="L169" s="262" t="s">
        <v>43</v>
      </c>
      <c r="M169" s="263" t="s">
        <v>260</v>
      </c>
      <c r="N169" s="259">
        <v>0</v>
      </c>
      <c r="O169" s="259">
        <v>0</v>
      </c>
      <c r="P169" s="259">
        <v>0</v>
      </c>
      <c r="Q169" s="259">
        <f>SUM(Q170)</f>
        <v>128.5</v>
      </c>
      <c r="R169" s="47">
        <f t="shared" si="2"/>
        <v>22902.83</v>
      </c>
      <c r="S169" s="7">
        <v>0</v>
      </c>
      <c r="T169" s="3"/>
    </row>
    <row r="170" spans="1:20" x14ac:dyDescent="0.3">
      <c r="A170" s="45" t="s">
        <v>94</v>
      </c>
      <c r="B170" s="46" t="s">
        <v>261</v>
      </c>
      <c r="C170" s="47">
        <v>0</v>
      </c>
      <c r="D170" s="47">
        <v>0</v>
      </c>
      <c r="E170" s="47">
        <v>0</v>
      </c>
      <c r="F170" s="47">
        <v>0</v>
      </c>
      <c r="G170" s="47">
        <v>0</v>
      </c>
      <c r="H170" s="47">
        <v>0</v>
      </c>
      <c r="I170" s="259">
        <f>SUM(I171:I173)</f>
        <v>23031.33</v>
      </c>
      <c r="J170" s="260">
        <v>0</v>
      </c>
      <c r="K170" s="261" t="s">
        <v>94</v>
      </c>
      <c r="L170" s="262" t="s">
        <v>43</v>
      </c>
      <c r="M170" s="263" t="s">
        <v>261</v>
      </c>
      <c r="N170" s="259">
        <v>0</v>
      </c>
      <c r="O170" s="259">
        <v>0</v>
      </c>
      <c r="P170" s="259">
        <v>0</v>
      </c>
      <c r="Q170" s="259">
        <f>SUM(Q171:Q173)</f>
        <v>128.5</v>
      </c>
      <c r="R170" s="47">
        <f t="shared" si="2"/>
        <v>22902.83</v>
      </c>
      <c r="S170" s="7">
        <v>0</v>
      </c>
      <c r="T170" s="3"/>
    </row>
    <row r="171" spans="1:20" x14ac:dyDescent="0.3">
      <c r="A171" s="45" t="s">
        <v>96</v>
      </c>
      <c r="B171" s="46" t="s">
        <v>262</v>
      </c>
      <c r="C171" s="47">
        <v>0</v>
      </c>
      <c r="D171" s="47">
        <v>0</v>
      </c>
      <c r="E171" s="47">
        <v>0</v>
      </c>
      <c r="F171" s="47">
        <v>0</v>
      </c>
      <c r="G171" s="47">
        <v>0</v>
      </c>
      <c r="H171" s="47">
        <v>0</v>
      </c>
      <c r="I171" s="259">
        <v>10202.83</v>
      </c>
      <c r="J171" s="260">
        <v>0</v>
      </c>
      <c r="K171" s="261" t="s">
        <v>96</v>
      </c>
      <c r="L171" s="262" t="s">
        <v>43</v>
      </c>
      <c r="M171" s="263" t="s">
        <v>262</v>
      </c>
      <c r="N171" s="259">
        <v>0</v>
      </c>
      <c r="O171" s="259">
        <v>0</v>
      </c>
      <c r="P171" s="259">
        <v>0</v>
      </c>
      <c r="Q171" s="259">
        <v>0</v>
      </c>
      <c r="R171" s="47">
        <f t="shared" si="2"/>
        <v>10202.83</v>
      </c>
      <c r="S171" s="7">
        <v>0</v>
      </c>
      <c r="T171" s="3"/>
    </row>
    <row r="172" spans="1:20" x14ac:dyDescent="0.3">
      <c r="A172" s="45" t="s">
        <v>98</v>
      </c>
      <c r="B172" s="46" t="s">
        <v>263</v>
      </c>
      <c r="C172" s="47">
        <v>0</v>
      </c>
      <c r="D172" s="47">
        <v>0</v>
      </c>
      <c r="E172" s="47">
        <v>0</v>
      </c>
      <c r="F172" s="47">
        <v>0</v>
      </c>
      <c r="G172" s="47">
        <v>0</v>
      </c>
      <c r="H172" s="47">
        <v>0</v>
      </c>
      <c r="I172" s="259">
        <v>12700</v>
      </c>
      <c r="J172" s="260">
        <v>0</v>
      </c>
      <c r="K172" s="261" t="s">
        <v>98</v>
      </c>
      <c r="L172" s="262" t="s">
        <v>43</v>
      </c>
      <c r="M172" s="263" t="s">
        <v>263</v>
      </c>
      <c r="N172" s="259">
        <v>0</v>
      </c>
      <c r="O172" s="259">
        <v>0</v>
      </c>
      <c r="P172" s="259">
        <v>0</v>
      </c>
      <c r="Q172" s="259">
        <v>0</v>
      </c>
      <c r="R172" s="47">
        <f t="shared" si="2"/>
        <v>12700</v>
      </c>
      <c r="S172" s="7">
        <v>0</v>
      </c>
      <c r="T172" s="3"/>
    </row>
    <row r="173" spans="1:20" x14ac:dyDescent="0.3">
      <c r="A173" s="45" t="s">
        <v>100</v>
      </c>
      <c r="B173" s="46" t="s">
        <v>264</v>
      </c>
      <c r="C173" s="47">
        <v>0</v>
      </c>
      <c r="D173" s="47">
        <v>0</v>
      </c>
      <c r="E173" s="47">
        <v>0</v>
      </c>
      <c r="F173" s="47">
        <v>0</v>
      </c>
      <c r="G173" s="47">
        <v>0</v>
      </c>
      <c r="H173" s="47">
        <v>0</v>
      </c>
      <c r="I173" s="259">
        <v>128.5</v>
      </c>
      <c r="J173" s="260">
        <v>0</v>
      </c>
      <c r="K173" s="261" t="s">
        <v>100</v>
      </c>
      <c r="L173" s="262" t="s">
        <v>43</v>
      </c>
      <c r="M173" s="263" t="s">
        <v>264</v>
      </c>
      <c r="N173" s="259">
        <v>0</v>
      </c>
      <c r="O173" s="259">
        <v>0</v>
      </c>
      <c r="P173" s="259">
        <v>0</v>
      </c>
      <c r="Q173" s="259">
        <v>128.5</v>
      </c>
      <c r="R173" s="47">
        <f t="shared" si="2"/>
        <v>0</v>
      </c>
      <c r="S173" s="7">
        <v>0</v>
      </c>
      <c r="T173" s="3"/>
    </row>
    <row r="174" spans="1:20" x14ac:dyDescent="0.3">
      <c r="A174" s="45" t="s">
        <v>265</v>
      </c>
      <c r="B174" s="46" t="s">
        <v>266</v>
      </c>
      <c r="C174" s="47">
        <v>0</v>
      </c>
      <c r="D174" s="47">
        <v>0</v>
      </c>
      <c r="E174" s="47">
        <v>0</v>
      </c>
      <c r="F174" s="47">
        <v>0</v>
      </c>
      <c r="G174" s="47">
        <v>0</v>
      </c>
      <c r="H174" s="47">
        <v>0</v>
      </c>
      <c r="I174" s="47">
        <f>SUM(I175+I180)</f>
        <v>91749802.25</v>
      </c>
      <c r="J174" s="48">
        <v>0</v>
      </c>
      <c r="K174" s="45" t="s">
        <v>265</v>
      </c>
      <c r="L174" s="49" t="s">
        <v>43</v>
      </c>
      <c r="M174" s="46" t="s">
        <v>266</v>
      </c>
      <c r="N174" s="47">
        <v>0</v>
      </c>
      <c r="O174" s="47">
        <v>0</v>
      </c>
      <c r="P174" s="47">
        <v>0</v>
      </c>
      <c r="Q174" s="47">
        <f>SUM(Q175+Q180)</f>
        <v>54385350.019999996</v>
      </c>
      <c r="R174" s="47">
        <f t="shared" si="2"/>
        <v>37364452.230000004</v>
      </c>
      <c r="S174" s="7">
        <v>0</v>
      </c>
      <c r="T174" s="3"/>
    </row>
    <row r="175" spans="1:20" x14ac:dyDescent="0.3">
      <c r="A175" s="45" t="s">
        <v>267</v>
      </c>
      <c r="B175" s="46" t="s">
        <v>268</v>
      </c>
      <c r="C175" s="47">
        <v>0</v>
      </c>
      <c r="D175" s="47">
        <v>0</v>
      </c>
      <c r="E175" s="47">
        <v>0</v>
      </c>
      <c r="F175" s="47">
        <v>0</v>
      </c>
      <c r="G175" s="47">
        <v>0</v>
      </c>
      <c r="H175" s="47">
        <v>0</v>
      </c>
      <c r="I175" s="47">
        <f>SUM(I176)</f>
        <v>65627132.049999997</v>
      </c>
      <c r="J175" s="48">
        <v>0</v>
      </c>
      <c r="K175" s="45" t="s">
        <v>267</v>
      </c>
      <c r="L175" s="49" t="s">
        <v>43</v>
      </c>
      <c r="M175" s="46" t="s">
        <v>268</v>
      </c>
      <c r="N175" s="47">
        <v>0</v>
      </c>
      <c r="O175" s="47">
        <v>0</v>
      </c>
      <c r="P175" s="47">
        <v>0</v>
      </c>
      <c r="Q175" s="47">
        <f>SUM(Q176)</f>
        <v>38721813.479999997</v>
      </c>
      <c r="R175" s="47">
        <f t="shared" si="2"/>
        <v>26905318.57</v>
      </c>
      <c r="S175" s="7">
        <v>0</v>
      </c>
      <c r="T175" s="3"/>
    </row>
    <row r="176" spans="1:20" ht="21.6" x14ac:dyDescent="0.3">
      <c r="A176" s="45" t="s">
        <v>199</v>
      </c>
      <c r="B176" s="46" t="s">
        <v>269</v>
      </c>
      <c r="C176" s="47">
        <v>0</v>
      </c>
      <c r="D176" s="47">
        <v>0</v>
      </c>
      <c r="E176" s="47">
        <v>0</v>
      </c>
      <c r="F176" s="47">
        <v>0</v>
      </c>
      <c r="G176" s="47">
        <v>0</v>
      </c>
      <c r="H176" s="47">
        <v>0</v>
      </c>
      <c r="I176" s="259">
        <f>SUM(I177)</f>
        <v>65627132.049999997</v>
      </c>
      <c r="J176" s="260">
        <v>0</v>
      </c>
      <c r="K176" s="261" t="s">
        <v>199</v>
      </c>
      <c r="L176" s="262" t="s">
        <v>43</v>
      </c>
      <c r="M176" s="263" t="s">
        <v>269</v>
      </c>
      <c r="N176" s="259">
        <v>0</v>
      </c>
      <c r="O176" s="259">
        <v>0</v>
      </c>
      <c r="P176" s="259">
        <v>0</v>
      </c>
      <c r="Q176" s="259">
        <f>SUM(Q177)</f>
        <v>38721813.479999997</v>
      </c>
      <c r="R176" s="47">
        <f t="shared" si="2"/>
        <v>26905318.57</v>
      </c>
      <c r="S176" s="7">
        <v>0</v>
      </c>
      <c r="T176" s="3"/>
    </row>
    <row r="177" spans="1:20" x14ac:dyDescent="0.3">
      <c r="A177" s="45" t="s">
        <v>201</v>
      </c>
      <c r="B177" s="46" t="s">
        <v>270</v>
      </c>
      <c r="C177" s="47">
        <v>0</v>
      </c>
      <c r="D177" s="47">
        <v>0</v>
      </c>
      <c r="E177" s="47">
        <v>0</v>
      </c>
      <c r="F177" s="47">
        <v>0</v>
      </c>
      <c r="G177" s="47">
        <v>0</v>
      </c>
      <c r="H177" s="47">
        <v>0</v>
      </c>
      <c r="I177" s="259">
        <f>SUM(I178:I179)</f>
        <v>65627132.049999997</v>
      </c>
      <c r="J177" s="260">
        <v>0</v>
      </c>
      <c r="K177" s="261" t="s">
        <v>201</v>
      </c>
      <c r="L177" s="262" t="s">
        <v>43</v>
      </c>
      <c r="M177" s="263" t="s">
        <v>270</v>
      </c>
      <c r="N177" s="259">
        <v>0</v>
      </c>
      <c r="O177" s="259">
        <v>0</v>
      </c>
      <c r="P177" s="259">
        <v>0</v>
      </c>
      <c r="Q177" s="259">
        <f>SUM(Q178:Q179)</f>
        <v>38721813.479999997</v>
      </c>
      <c r="R177" s="47">
        <f t="shared" si="2"/>
        <v>26905318.57</v>
      </c>
      <c r="S177" s="7">
        <v>0</v>
      </c>
      <c r="T177" s="3"/>
    </row>
    <row r="178" spans="1:20" ht="31.8" x14ac:dyDescent="0.3">
      <c r="A178" s="45" t="s">
        <v>203</v>
      </c>
      <c r="B178" s="46" t="s">
        <v>271</v>
      </c>
      <c r="C178" s="47">
        <v>0</v>
      </c>
      <c r="D178" s="47">
        <v>0</v>
      </c>
      <c r="E178" s="47">
        <v>0</v>
      </c>
      <c r="F178" s="47">
        <v>0</v>
      </c>
      <c r="G178" s="47">
        <v>0</v>
      </c>
      <c r="H178" s="47">
        <v>0</v>
      </c>
      <c r="I178" s="259">
        <v>64065698.479999997</v>
      </c>
      <c r="J178" s="260">
        <v>0</v>
      </c>
      <c r="K178" s="261" t="s">
        <v>203</v>
      </c>
      <c r="L178" s="262" t="s">
        <v>43</v>
      </c>
      <c r="M178" s="263" t="s">
        <v>271</v>
      </c>
      <c r="N178" s="259">
        <v>0</v>
      </c>
      <c r="O178" s="259">
        <v>0</v>
      </c>
      <c r="P178" s="259">
        <v>0</v>
      </c>
      <c r="Q178" s="259">
        <v>37160379.909999996</v>
      </c>
      <c r="R178" s="47">
        <f t="shared" si="2"/>
        <v>26905318.57</v>
      </c>
      <c r="S178" s="7">
        <v>0</v>
      </c>
      <c r="T178" s="3"/>
    </row>
    <row r="179" spans="1:20" x14ac:dyDescent="0.3">
      <c r="A179" s="45" t="s">
        <v>205</v>
      </c>
      <c r="B179" s="46" t="s">
        <v>272</v>
      </c>
      <c r="C179" s="47">
        <v>0</v>
      </c>
      <c r="D179" s="47">
        <v>0</v>
      </c>
      <c r="E179" s="47">
        <v>0</v>
      </c>
      <c r="F179" s="47">
        <v>0</v>
      </c>
      <c r="G179" s="47">
        <v>0</v>
      </c>
      <c r="H179" s="47">
        <v>0</v>
      </c>
      <c r="I179" s="259">
        <v>1561433.57</v>
      </c>
      <c r="J179" s="260">
        <v>0</v>
      </c>
      <c r="K179" s="261" t="s">
        <v>205</v>
      </c>
      <c r="L179" s="262" t="s">
        <v>43</v>
      </c>
      <c r="M179" s="263" t="s">
        <v>272</v>
      </c>
      <c r="N179" s="259">
        <v>0</v>
      </c>
      <c r="O179" s="259">
        <v>0</v>
      </c>
      <c r="P179" s="259">
        <v>0</v>
      </c>
      <c r="Q179" s="259">
        <v>1561433.57</v>
      </c>
      <c r="R179" s="47">
        <f t="shared" si="2"/>
        <v>0</v>
      </c>
      <c r="S179" s="7">
        <v>0</v>
      </c>
      <c r="T179" s="3"/>
    </row>
    <row r="180" spans="1:20" x14ac:dyDescent="0.3">
      <c r="A180" s="45" t="s">
        <v>273</v>
      </c>
      <c r="B180" s="46" t="s">
        <v>274</v>
      </c>
      <c r="C180" s="47">
        <v>0</v>
      </c>
      <c r="D180" s="47">
        <v>0</v>
      </c>
      <c r="E180" s="47">
        <v>0</v>
      </c>
      <c r="F180" s="47">
        <v>0</v>
      </c>
      <c r="G180" s="47">
        <v>0</v>
      </c>
      <c r="H180" s="47">
        <v>0</v>
      </c>
      <c r="I180" s="47">
        <f>SUM(I181+I188+I191)</f>
        <v>26122670.199999999</v>
      </c>
      <c r="J180" s="48">
        <v>0</v>
      </c>
      <c r="K180" s="45" t="s">
        <v>273</v>
      </c>
      <c r="L180" s="49" t="s">
        <v>43</v>
      </c>
      <c r="M180" s="46" t="s">
        <v>274</v>
      </c>
      <c r="N180" s="47">
        <v>0</v>
      </c>
      <c r="O180" s="47">
        <v>0</v>
      </c>
      <c r="P180" s="47">
        <v>0</v>
      </c>
      <c r="Q180" s="47">
        <f>SUM(Q181+Q188+Q191)</f>
        <v>15663536.539999999</v>
      </c>
      <c r="R180" s="47">
        <f t="shared" si="2"/>
        <v>10459133.66</v>
      </c>
      <c r="S180" s="7">
        <v>0</v>
      </c>
      <c r="T180" s="3"/>
    </row>
    <row r="181" spans="1:20" ht="42" x14ac:dyDescent="0.3">
      <c r="A181" s="45" t="s">
        <v>48</v>
      </c>
      <c r="B181" s="46" t="s">
        <v>275</v>
      </c>
      <c r="C181" s="47">
        <v>0</v>
      </c>
      <c r="D181" s="47">
        <v>0</v>
      </c>
      <c r="E181" s="47">
        <v>0</v>
      </c>
      <c r="F181" s="47">
        <v>0</v>
      </c>
      <c r="G181" s="47">
        <v>0</v>
      </c>
      <c r="H181" s="47">
        <v>0</v>
      </c>
      <c r="I181" s="259">
        <f>SUM(I182+I185)</f>
        <v>25186900</v>
      </c>
      <c r="J181" s="260">
        <v>0</v>
      </c>
      <c r="K181" s="261" t="s">
        <v>48</v>
      </c>
      <c r="L181" s="262" t="s">
        <v>43</v>
      </c>
      <c r="M181" s="263" t="s">
        <v>275</v>
      </c>
      <c r="N181" s="259">
        <v>0</v>
      </c>
      <c r="O181" s="259">
        <v>0</v>
      </c>
      <c r="P181" s="259">
        <v>0</v>
      </c>
      <c r="Q181" s="259">
        <f>SUM(Q182+Q185)</f>
        <v>14727766.339999998</v>
      </c>
      <c r="R181" s="47">
        <f t="shared" si="2"/>
        <v>10459133.660000002</v>
      </c>
      <c r="S181" s="7">
        <v>0</v>
      </c>
      <c r="T181" s="3"/>
    </row>
    <row r="182" spans="1:20" x14ac:dyDescent="0.3">
      <c r="A182" s="45" t="s">
        <v>69</v>
      </c>
      <c r="B182" s="46" t="s">
        <v>276</v>
      </c>
      <c r="C182" s="47">
        <v>0</v>
      </c>
      <c r="D182" s="47">
        <v>0</v>
      </c>
      <c r="E182" s="47">
        <v>0</v>
      </c>
      <c r="F182" s="47">
        <v>0</v>
      </c>
      <c r="G182" s="47">
        <v>0</v>
      </c>
      <c r="H182" s="47">
        <v>0</v>
      </c>
      <c r="I182" s="259">
        <f>SUM(I183:I184)</f>
        <v>23931200</v>
      </c>
      <c r="J182" s="260">
        <v>0</v>
      </c>
      <c r="K182" s="261" t="s">
        <v>69</v>
      </c>
      <c r="L182" s="262" t="s">
        <v>43</v>
      </c>
      <c r="M182" s="263" t="s">
        <v>276</v>
      </c>
      <c r="N182" s="259">
        <v>0</v>
      </c>
      <c r="O182" s="259">
        <v>0</v>
      </c>
      <c r="P182" s="259">
        <v>0</v>
      </c>
      <c r="Q182" s="259">
        <f>SUM(Q183:Q184)</f>
        <v>14022538.739999998</v>
      </c>
      <c r="R182" s="47">
        <f t="shared" ref="R182:R235" si="3">I182-Q182</f>
        <v>9908661.2600000016</v>
      </c>
      <c r="S182" s="7">
        <v>0</v>
      </c>
      <c r="T182" s="3"/>
    </row>
    <row r="183" spans="1:20" x14ac:dyDescent="0.3">
      <c r="A183" s="45" t="s">
        <v>131</v>
      </c>
      <c r="B183" s="46" t="s">
        <v>277</v>
      </c>
      <c r="C183" s="47">
        <v>0</v>
      </c>
      <c r="D183" s="47">
        <v>0</v>
      </c>
      <c r="E183" s="47">
        <v>0</v>
      </c>
      <c r="F183" s="47">
        <v>0</v>
      </c>
      <c r="G183" s="47">
        <v>0</v>
      </c>
      <c r="H183" s="47">
        <v>0</v>
      </c>
      <c r="I183" s="259">
        <v>18380370.82</v>
      </c>
      <c r="J183" s="260">
        <v>0</v>
      </c>
      <c r="K183" s="261" t="s">
        <v>131</v>
      </c>
      <c r="L183" s="262" t="s">
        <v>43</v>
      </c>
      <c r="M183" s="263" t="s">
        <v>277</v>
      </c>
      <c r="N183" s="259">
        <v>0</v>
      </c>
      <c r="O183" s="259">
        <v>0</v>
      </c>
      <c r="P183" s="259">
        <v>0</v>
      </c>
      <c r="Q183" s="259">
        <v>12596689.359999999</v>
      </c>
      <c r="R183" s="47">
        <f t="shared" si="3"/>
        <v>5783681.4600000009</v>
      </c>
      <c r="S183" s="7">
        <v>0</v>
      </c>
      <c r="T183" s="3"/>
    </row>
    <row r="184" spans="1:20" ht="31.8" x14ac:dyDescent="0.3">
      <c r="A184" s="45" t="s">
        <v>133</v>
      </c>
      <c r="B184" s="46" t="s">
        <v>278</v>
      </c>
      <c r="C184" s="47">
        <v>0</v>
      </c>
      <c r="D184" s="47">
        <v>0</v>
      </c>
      <c r="E184" s="47">
        <v>0</v>
      </c>
      <c r="F184" s="47">
        <v>0</v>
      </c>
      <c r="G184" s="47">
        <v>0</v>
      </c>
      <c r="H184" s="47">
        <v>0</v>
      </c>
      <c r="I184" s="259">
        <v>5550829.1799999997</v>
      </c>
      <c r="J184" s="260">
        <v>0</v>
      </c>
      <c r="K184" s="261" t="s">
        <v>133</v>
      </c>
      <c r="L184" s="262" t="s">
        <v>43</v>
      </c>
      <c r="M184" s="263" t="s">
        <v>278</v>
      </c>
      <c r="N184" s="259">
        <v>0</v>
      </c>
      <c r="O184" s="259">
        <v>0</v>
      </c>
      <c r="P184" s="259">
        <v>0</v>
      </c>
      <c r="Q184" s="259">
        <v>1425849.38</v>
      </c>
      <c r="R184" s="47">
        <f t="shared" si="3"/>
        <v>4124979.8</v>
      </c>
      <c r="S184" s="7">
        <v>0</v>
      </c>
      <c r="T184" s="3"/>
    </row>
    <row r="185" spans="1:20" ht="21.6" x14ac:dyDescent="0.3">
      <c r="A185" s="45" t="s">
        <v>50</v>
      </c>
      <c r="B185" s="46" t="s">
        <v>279</v>
      </c>
      <c r="C185" s="47">
        <v>0</v>
      </c>
      <c r="D185" s="47">
        <v>0</v>
      </c>
      <c r="E185" s="47">
        <v>0</v>
      </c>
      <c r="F185" s="47">
        <v>0</v>
      </c>
      <c r="G185" s="47">
        <v>0</v>
      </c>
      <c r="H185" s="47">
        <v>0</v>
      </c>
      <c r="I185" s="259">
        <f>SUM(I186:I187)</f>
        <v>1255700</v>
      </c>
      <c r="J185" s="260">
        <v>0</v>
      </c>
      <c r="K185" s="261" t="s">
        <v>50</v>
      </c>
      <c r="L185" s="262" t="s">
        <v>43</v>
      </c>
      <c r="M185" s="263" t="s">
        <v>279</v>
      </c>
      <c r="N185" s="259">
        <v>0</v>
      </c>
      <c r="O185" s="259">
        <v>0</v>
      </c>
      <c r="P185" s="259">
        <v>0</v>
      </c>
      <c r="Q185" s="259">
        <f>SUM(Q186:Q187)</f>
        <v>705227.60000000009</v>
      </c>
      <c r="R185" s="47">
        <f t="shared" si="3"/>
        <v>550472.39999999991</v>
      </c>
      <c r="S185" s="7">
        <v>0</v>
      </c>
      <c r="T185" s="3"/>
    </row>
    <row r="186" spans="1:20" x14ac:dyDescent="0.3">
      <c r="A186" s="45" t="s">
        <v>52</v>
      </c>
      <c r="B186" s="46" t="s">
        <v>280</v>
      </c>
      <c r="C186" s="47">
        <v>0</v>
      </c>
      <c r="D186" s="47">
        <v>0</v>
      </c>
      <c r="E186" s="47">
        <v>0</v>
      </c>
      <c r="F186" s="47">
        <v>0</v>
      </c>
      <c r="G186" s="47">
        <v>0</v>
      </c>
      <c r="H186" s="47">
        <v>0</v>
      </c>
      <c r="I186" s="259">
        <v>964400</v>
      </c>
      <c r="J186" s="260">
        <v>0</v>
      </c>
      <c r="K186" s="261" t="s">
        <v>52</v>
      </c>
      <c r="L186" s="262" t="s">
        <v>43</v>
      </c>
      <c r="M186" s="263" t="s">
        <v>280</v>
      </c>
      <c r="N186" s="259">
        <v>0</v>
      </c>
      <c r="O186" s="259">
        <v>0</v>
      </c>
      <c r="P186" s="259">
        <v>0</v>
      </c>
      <c r="Q186" s="259">
        <v>608533.91</v>
      </c>
      <c r="R186" s="47">
        <f t="shared" si="3"/>
        <v>355866.08999999997</v>
      </c>
      <c r="S186" s="7">
        <v>0</v>
      </c>
      <c r="T186" s="3"/>
    </row>
    <row r="187" spans="1:20" ht="31.8" x14ac:dyDescent="0.3">
      <c r="A187" s="45" t="s">
        <v>56</v>
      </c>
      <c r="B187" s="46" t="s">
        <v>281</v>
      </c>
      <c r="C187" s="47">
        <v>0</v>
      </c>
      <c r="D187" s="47">
        <v>0</v>
      </c>
      <c r="E187" s="47">
        <v>0</v>
      </c>
      <c r="F187" s="47">
        <v>0</v>
      </c>
      <c r="G187" s="47">
        <v>0</v>
      </c>
      <c r="H187" s="47">
        <v>0</v>
      </c>
      <c r="I187" s="259">
        <v>291300</v>
      </c>
      <c r="J187" s="260">
        <v>0</v>
      </c>
      <c r="K187" s="261" t="s">
        <v>56</v>
      </c>
      <c r="L187" s="262" t="s">
        <v>43</v>
      </c>
      <c r="M187" s="263" t="s">
        <v>281</v>
      </c>
      <c r="N187" s="259">
        <v>0</v>
      </c>
      <c r="O187" s="259">
        <v>0</v>
      </c>
      <c r="P187" s="259">
        <v>0</v>
      </c>
      <c r="Q187" s="259">
        <v>96693.69</v>
      </c>
      <c r="R187" s="47">
        <f t="shared" si="3"/>
        <v>194606.31</v>
      </c>
      <c r="S187" s="7">
        <v>0</v>
      </c>
      <c r="T187" s="3"/>
    </row>
    <row r="188" spans="1:20" ht="21.6" x14ac:dyDescent="0.3">
      <c r="A188" s="45" t="s">
        <v>60</v>
      </c>
      <c r="B188" s="46" t="s">
        <v>282</v>
      </c>
      <c r="C188" s="47">
        <v>0</v>
      </c>
      <c r="D188" s="47">
        <v>0</v>
      </c>
      <c r="E188" s="47">
        <v>0</v>
      </c>
      <c r="F188" s="47">
        <v>0</v>
      </c>
      <c r="G188" s="47">
        <v>0</v>
      </c>
      <c r="H188" s="47">
        <v>0</v>
      </c>
      <c r="I188" s="259">
        <f>SUM(I189)</f>
        <v>925099.24</v>
      </c>
      <c r="J188" s="260">
        <v>0</v>
      </c>
      <c r="K188" s="261" t="s">
        <v>60</v>
      </c>
      <c r="L188" s="262" t="s">
        <v>43</v>
      </c>
      <c r="M188" s="263" t="s">
        <v>282</v>
      </c>
      <c r="N188" s="259">
        <v>0</v>
      </c>
      <c r="O188" s="259">
        <v>0</v>
      </c>
      <c r="P188" s="259">
        <v>0</v>
      </c>
      <c r="Q188" s="259">
        <f>SUM(Q189)</f>
        <v>925099.24</v>
      </c>
      <c r="R188" s="47">
        <f t="shared" si="3"/>
        <v>0</v>
      </c>
      <c r="S188" s="7">
        <v>0</v>
      </c>
      <c r="T188" s="3"/>
    </row>
    <row r="189" spans="1:20" ht="21.6" x14ac:dyDescent="0.3">
      <c r="A189" s="45" t="s">
        <v>62</v>
      </c>
      <c r="B189" s="46" t="s">
        <v>283</v>
      </c>
      <c r="C189" s="47">
        <v>0</v>
      </c>
      <c r="D189" s="47">
        <v>0</v>
      </c>
      <c r="E189" s="47">
        <v>0</v>
      </c>
      <c r="F189" s="47">
        <v>0</v>
      </c>
      <c r="G189" s="47">
        <v>0</v>
      </c>
      <c r="H189" s="47">
        <v>0</v>
      </c>
      <c r="I189" s="259">
        <f>SUM(I190)</f>
        <v>925099.24</v>
      </c>
      <c r="J189" s="260">
        <v>0</v>
      </c>
      <c r="K189" s="261" t="s">
        <v>62</v>
      </c>
      <c r="L189" s="262" t="s">
        <v>43</v>
      </c>
      <c r="M189" s="263" t="s">
        <v>283</v>
      </c>
      <c r="N189" s="259">
        <v>0</v>
      </c>
      <c r="O189" s="259">
        <v>0</v>
      </c>
      <c r="P189" s="259">
        <v>0</v>
      </c>
      <c r="Q189" s="259">
        <f>SUM(Q190)</f>
        <v>925099.24</v>
      </c>
      <c r="R189" s="47">
        <f t="shared" si="3"/>
        <v>0</v>
      </c>
      <c r="S189" s="7">
        <v>0</v>
      </c>
      <c r="T189" s="3"/>
    </row>
    <row r="190" spans="1:20" x14ac:dyDescent="0.3">
      <c r="A190" s="45" t="s">
        <v>64</v>
      </c>
      <c r="B190" s="46" t="s">
        <v>284</v>
      </c>
      <c r="C190" s="47">
        <v>0</v>
      </c>
      <c r="D190" s="47">
        <v>0</v>
      </c>
      <c r="E190" s="47">
        <v>0</v>
      </c>
      <c r="F190" s="47">
        <v>0</v>
      </c>
      <c r="G190" s="47">
        <v>0</v>
      </c>
      <c r="H190" s="47">
        <v>0</v>
      </c>
      <c r="I190" s="259">
        <v>925099.24</v>
      </c>
      <c r="J190" s="260">
        <v>0</v>
      </c>
      <c r="K190" s="261" t="s">
        <v>64</v>
      </c>
      <c r="L190" s="262" t="s">
        <v>43</v>
      </c>
      <c r="M190" s="263" t="s">
        <v>284</v>
      </c>
      <c r="N190" s="259">
        <v>0</v>
      </c>
      <c r="O190" s="259">
        <v>0</v>
      </c>
      <c r="P190" s="259">
        <v>0</v>
      </c>
      <c r="Q190" s="259">
        <v>925099.24</v>
      </c>
      <c r="R190" s="47">
        <f t="shared" si="3"/>
        <v>0</v>
      </c>
      <c r="S190" s="7">
        <v>0</v>
      </c>
      <c r="T190" s="3"/>
    </row>
    <row r="191" spans="1:20" x14ac:dyDescent="0.3">
      <c r="A191" s="45" t="s">
        <v>88</v>
      </c>
      <c r="B191" s="46" t="s">
        <v>285</v>
      </c>
      <c r="C191" s="47">
        <v>0</v>
      </c>
      <c r="D191" s="47">
        <v>0</v>
      </c>
      <c r="E191" s="47">
        <v>0</v>
      </c>
      <c r="F191" s="47">
        <v>0</v>
      </c>
      <c r="G191" s="47">
        <v>0</v>
      </c>
      <c r="H191" s="47">
        <v>0</v>
      </c>
      <c r="I191" s="259">
        <f>SUM(I192)</f>
        <v>10670.96</v>
      </c>
      <c r="J191" s="260">
        <v>0</v>
      </c>
      <c r="K191" s="261" t="s">
        <v>88</v>
      </c>
      <c r="L191" s="262" t="s">
        <v>43</v>
      </c>
      <c r="M191" s="263" t="s">
        <v>285</v>
      </c>
      <c r="N191" s="259">
        <v>0</v>
      </c>
      <c r="O191" s="259">
        <v>0</v>
      </c>
      <c r="P191" s="259">
        <v>0</v>
      </c>
      <c r="Q191" s="259">
        <f>SUM(Q192)</f>
        <v>10670.96</v>
      </c>
      <c r="R191" s="47">
        <f t="shared" si="3"/>
        <v>0</v>
      </c>
      <c r="S191" s="7">
        <v>0</v>
      </c>
      <c r="T191" s="3"/>
    </row>
    <row r="192" spans="1:20" x14ac:dyDescent="0.3">
      <c r="A192" s="45" t="s">
        <v>94</v>
      </c>
      <c r="B192" s="46" t="s">
        <v>286</v>
      </c>
      <c r="C192" s="47">
        <v>0</v>
      </c>
      <c r="D192" s="47">
        <v>0</v>
      </c>
      <c r="E192" s="47">
        <v>0</v>
      </c>
      <c r="F192" s="47">
        <v>0</v>
      </c>
      <c r="G192" s="47">
        <v>0</v>
      </c>
      <c r="H192" s="47">
        <v>0</v>
      </c>
      <c r="I192" s="259">
        <f>SUM(I193:I194)</f>
        <v>10670.96</v>
      </c>
      <c r="J192" s="260">
        <v>0</v>
      </c>
      <c r="K192" s="261" t="s">
        <v>94</v>
      </c>
      <c r="L192" s="262" t="s">
        <v>43</v>
      </c>
      <c r="M192" s="263" t="s">
        <v>286</v>
      </c>
      <c r="N192" s="259">
        <v>0</v>
      </c>
      <c r="O192" s="259">
        <v>0</v>
      </c>
      <c r="P192" s="259">
        <v>0</v>
      </c>
      <c r="Q192" s="259">
        <f>SUM(Q193:Q194)</f>
        <v>10670.96</v>
      </c>
      <c r="R192" s="47">
        <f t="shared" si="3"/>
        <v>0</v>
      </c>
      <c r="S192" s="7">
        <v>0</v>
      </c>
      <c r="T192" s="3"/>
    </row>
    <row r="193" spans="1:20" x14ac:dyDescent="0.3">
      <c r="A193" s="45" t="s">
        <v>98</v>
      </c>
      <c r="B193" s="46" t="s">
        <v>287</v>
      </c>
      <c r="C193" s="47">
        <v>0</v>
      </c>
      <c r="D193" s="47">
        <v>0</v>
      </c>
      <c r="E193" s="47">
        <v>0</v>
      </c>
      <c r="F193" s="47">
        <v>0</v>
      </c>
      <c r="G193" s="47">
        <v>0</v>
      </c>
      <c r="H193" s="47">
        <v>0</v>
      </c>
      <c r="I193" s="259">
        <v>10296</v>
      </c>
      <c r="J193" s="260">
        <v>0</v>
      </c>
      <c r="K193" s="261" t="s">
        <v>98</v>
      </c>
      <c r="L193" s="262" t="s">
        <v>43</v>
      </c>
      <c r="M193" s="263" t="s">
        <v>287</v>
      </c>
      <c r="N193" s="259">
        <v>0</v>
      </c>
      <c r="O193" s="259">
        <v>0</v>
      </c>
      <c r="P193" s="259">
        <v>0</v>
      </c>
      <c r="Q193" s="259">
        <v>10296</v>
      </c>
      <c r="R193" s="47">
        <f t="shared" si="3"/>
        <v>0</v>
      </c>
      <c r="S193" s="7">
        <v>0</v>
      </c>
      <c r="T193" s="3"/>
    </row>
    <row r="194" spans="1:20" x14ac:dyDescent="0.3">
      <c r="A194" s="45" t="s">
        <v>100</v>
      </c>
      <c r="B194" s="46" t="s">
        <v>288</v>
      </c>
      <c r="C194" s="47">
        <v>0</v>
      </c>
      <c r="D194" s="47">
        <v>0</v>
      </c>
      <c r="E194" s="47">
        <v>0</v>
      </c>
      <c r="F194" s="47">
        <v>0</v>
      </c>
      <c r="G194" s="47">
        <v>0</v>
      </c>
      <c r="H194" s="47">
        <v>0</v>
      </c>
      <c r="I194" s="259">
        <v>374.96</v>
      </c>
      <c r="J194" s="260">
        <v>0</v>
      </c>
      <c r="K194" s="261" t="s">
        <v>100</v>
      </c>
      <c r="L194" s="262" t="s">
        <v>43</v>
      </c>
      <c r="M194" s="263" t="s">
        <v>288</v>
      </c>
      <c r="N194" s="259">
        <v>0</v>
      </c>
      <c r="O194" s="259">
        <v>0</v>
      </c>
      <c r="P194" s="259">
        <v>0</v>
      </c>
      <c r="Q194" s="259">
        <v>374.96</v>
      </c>
      <c r="R194" s="47">
        <f t="shared" si="3"/>
        <v>0</v>
      </c>
      <c r="S194" s="7">
        <v>0</v>
      </c>
      <c r="T194" s="3"/>
    </row>
    <row r="195" spans="1:20" x14ac:dyDescent="0.3">
      <c r="A195" s="45" t="s">
        <v>289</v>
      </c>
      <c r="B195" s="46" t="s">
        <v>290</v>
      </c>
      <c r="C195" s="47">
        <v>0</v>
      </c>
      <c r="D195" s="47">
        <v>0</v>
      </c>
      <c r="E195" s="47">
        <v>0</v>
      </c>
      <c r="F195" s="47">
        <v>0</v>
      </c>
      <c r="G195" s="47">
        <v>0</v>
      </c>
      <c r="H195" s="47">
        <v>0</v>
      </c>
      <c r="I195" s="47">
        <f>SUM(I196+I205)</f>
        <v>3038138.85</v>
      </c>
      <c r="J195" s="48">
        <v>0</v>
      </c>
      <c r="K195" s="45" t="s">
        <v>289</v>
      </c>
      <c r="L195" s="49" t="s">
        <v>43</v>
      </c>
      <c r="M195" s="46" t="s">
        <v>290</v>
      </c>
      <c r="N195" s="47">
        <v>0</v>
      </c>
      <c r="O195" s="47">
        <v>0</v>
      </c>
      <c r="P195" s="47">
        <v>0</v>
      </c>
      <c r="Q195" s="47">
        <f>SUM(Q196+Q205)</f>
        <v>2247461.15</v>
      </c>
      <c r="R195" s="47">
        <f t="shared" si="3"/>
        <v>790677.70000000019</v>
      </c>
      <c r="S195" s="7">
        <v>0</v>
      </c>
      <c r="T195" s="3"/>
    </row>
    <row r="196" spans="1:20" x14ac:dyDescent="0.3">
      <c r="A196" s="45" t="s">
        <v>291</v>
      </c>
      <c r="B196" s="46" t="s">
        <v>292</v>
      </c>
      <c r="C196" s="47">
        <v>0</v>
      </c>
      <c r="D196" s="47">
        <v>0</v>
      </c>
      <c r="E196" s="47">
        <v>0</v>
      </c>
      <c r="F196" s="47">
        <v>0</v>
      </c>
      <c r="G196" s="47">
        <v>0</v>
      </c>
      <c r="H196" s="47">
        <v>0</v>
      </c>
      <c r="I196" s="47">
        <f>SUM(I197+I200)</f>
        <v>1032985.25</v>
      </c>
      <c r="J196" s="48">
        <v>0</v>
      </c>
      <c r="K196" s="45" t="s">
        <v>291</v>
      </c>
      <c r="L196" s="49" t="s">
        <v>43</v>
      </c>
      <c r="M196" s="46" t="s">
        <v>292</v>
      </c>
      <c r="N196" s="47">
        <v>0</v>
      </c>
      <c r="O196" s="47">
        <v>0</v>
      </c>
      <c r="P196" s="47">
        <v>0</v>
      </c>
      <c r="Q196" s="47">
        <f>SUM(Q197+Q200)</f>
        <v>440783.88</v>
      </c>
      <c r="R196" s="47">
        <f t="shared" si="3"/>
        <v>592201.37</v>
      </c>
      <c r="S196" s="7">
        <v>0</v>
      </c>
      <c r="T196" s="3"/>
    </row>
    <row r="197" spans="1:20" ht="21.6" x14ac:dyDescent="0.3">
      <c r="A197" s="45" t="s">
        <v>60</v>
      </c>
      <c r="B197" s="46" t="s">
        <v>293</v>
      </c>
      <c r="C197" s="47">
        <v>0</v>
      </c>
      <c r="D197" s="47">
        <v>0</v>
      </c>
      <c r="E197" s="47">
        <v>0</v>
      </c>
      <c r="F197" s="47">
        <v>0</v>
      </c>
      <c r="G197" s="47">
        <v>0</v>
      </c>
      <c r="H197" s="47">
        <v>0</v>
      </c>
      <c r="I197" s="259">
        <f>SUM(I198)</f>
        <v>3200</v>
      </c>
      <c r="J197" s="260">
        <v>0</v>
      </c>
      <c r="K197" s="261" t="s">
        <v>60</v>
      </c>
      <c r="L197" s="262" t="s">
        <v>43</v>
      </c>
      <c r="M197" s="263" t="s">
        <v>293</v>
      </c>
      <c r="N197" s="259">
        <v>0</v>
      </c>
      <c r="O197" s="259">
        <v>0</v>
      </c>
      <c r="P197" s="259">
        <v>0</v>
      </c>
      <c r="Q197" s="259">
        <f>SUM(Q198)</f>
        <v>898.63</v>
      </c>
      <c r="R197" s="47">
        <f t="shared" si="3"/>
        <v>2301.37</v>
      </c>
      <c r="S197" s="7">
        <v>0</v>
      </c>
      <c r="T197" s="3"/>
    </row>
    <row r="198" spans="1:20" ht="21.6" x14ac:dyDescent="0.3">
      <c r="A198" s="45" t="s">
        <v>62</v>
      </c>
      <c r="B198" s="46" t="s">
        <v>294</v>
      </c>
      <c r="C198" s="47">
        <v>0</v>
      </c>
      <c r="D198" s="47">
        <v>0</v>
      </c>
      <c r="E198" s="47">
        <v>0</v>
      </c>
      <c r="F198" s="47">
        <v>0</v>
      </c>
      <c r="G198" s="47">
        <v>0</v>
      </c>
      <c r="H198" s="47">
        <v>0</v>
      </c>
      <c r="I198" s="259">
        <f>SUM(I199)</f>
        <v>3200</v>
      </c>
      <c r="J198" s="260">
        <v>0</v>
      </c>
      <c r="K198" s="261" t="s">
        <v>62</v>
      </c>
      <c r="L198" s="262" t="s">
        <v>43</v>
      </c>
      <c r="M198" s="263" t="s">
        <v>294</v>
      </c>
      <c r="N198" s="259">
        <v>0</v>
      </c>
      <c r="O198" s="259">
        <v>0</v>
      </c>
      <c r="P198" s="259">
        <v>0</v>
      </c>
      <c r="Q198" s="259">
        <f>SUM(Q199)</f>
        <v>898.63</v>
      </c>
      <c r="R198" s="47">
        <f t="shared" si="3"/>
        <v>2301.37</v>
      </c>
      <c r="S198" s="7">
        <v>0</v>
      </c>
      <c r="T198" s="3"/>
    </row>
    <row r="199" spans="1:20" x14ac:dyDescent="0.3">
      <c r="A199" s="45" t="s">
        <v>64</v>
      </c>
      <c r="B199" s="46" t="s">
        <v>295</v>
      </c>
      <c r="C199" s="47">
        <v>0</v>
      </c>
      <c r="D199" s="47">
        <v>0</v>
      </c>
      <c r="E199" s="47">
        <v>0</v>
      </c>
      <c r="F199" s="47">
        <v>0</v>
      </c>
      <c r="G199" s="47">
        <v>0</v>
      </c>
      <c r="H199" s="47">
        <v>0</v>
      </c>
      <c r="I199" s="259">
        <v>3200</v>
      </c>
      <c r="J199" s="260">
        <v>0</v>
      </c>
      <c r="K199" s="261" t="s">
        <v>64</v>
      </c>
      <c r="L199" s="262" t="s">
        <v>43</v>
      </c>
      <c r="M199" s="263" t="s">
        <v>295</v>
      </c>
      <c r="N199" s="259">
        <v>0</v>
      </c>
      <c r="O199" s="259">
        <v>0</v>
      </c>
      <c r="P199" s="259">
        <v>0</v>
      </c>
      <c r="Q199" s="259">
        <v>898.63</v>
      </c>
      <c r="R199" s="47">
        <f t="shared" si="3"/>
        <v>2301.37</v>
      </c>
      <c r="S199" s="7">
        <v>0</v>
      </c>
      <c r="T199" s="3"/>
    </row>
    <row r="200" spans="1:20" x14ac:dyDescent="0.3">
      <c r="A200" s="45" t="s">
        <v>81</v>
      </c>
      <c r="B200" s="46" t="s">
        <v>296</v>
      </c>
      <c r="C200" s="47">
        <v>0</v>
      </c>
      <c r="D200" s="47">
        <v>0</v>
      </c>
      <c r="E200" s="47">
        <v>0</v>
      </c>
      <c r="F200" s="47">
        <v>0</v>
      </c>
      <c r="G200" s="47">
        <v>0</v>
      </c>
      <c r="H200" s="47">
        <v>0</v>
      </c>
      <c r="I200" s="259">
        <f>SUM(I201+I203)</f>
        <v>1029785.25</v>
      </c>
      <c r="J200" s="260">
        <v>0</v>
      </c>
      <c r="K200" s="261" t="s">
        <v>81</v>
      </c>
      <c r="L200" s="262" t="s">
        <v>43</v>
      </c>
      <c r="M200" s="263" t="s">
        <v>296</v>
      </c>
      <c r="N200" s="259">
        <v>0</v>
      </c>
      <c r="O200" s="259">
        <v>0</v>
      </c>
      <c r="P200" s="259">
        <v>0</v>
      </c>
      <c r="Q200" s="259">
        <f>SUM(Q201+Q203)</f>
        <v>439885.25</v>
      </c>
      <c r="R200" s="47">
        <f t="shared" si="3"/>
        <v>589900</v>
      </c>
      <c r="S200" s="7">
        <v>0</v>
      </c>
      <c r="T200" s="3"/>
    </row>
    <row r="201" spans="1:20" x14ac:dyDescent="0.3">
      <c r="A201" s="45" t="s">
        <v>297</v>
      </c>
      <c r="B201" s="46" t="s">
        <v>298</v>
      </c>
      <c r="C201" s="47">
        <v>0</v>
      </c>
      <c r="D201" s="47">
        <v>0</v>
      </c>
      <c r="E201" s="47">
        <v>0</v>
      </c>
      <c r="F201" s="47">
        <v>0</v>
      </c>
      <c r="G201" s="47">
        <v>0</v>
      </c>
      <c r="H201" s="47">
        <v>0</v>
      </c>
      <c r="I201" s="259">
        <f>SUM(I202)</f>
        <v>129785.25</v>
      </c>
      <c r="J201" s="260">
        <v>0</v>
      </c>
      <c r="K201" s="261" t="s">
        <v>297</v>
      </c>
      <c r="L201" s="262" t="s">
        <v>43</v>
      </c>
      <c r="M201" s="263" t="s">
        <v>298</v>
      </c>
      <c r="N201" s="259">
        <v>0</v>
      </c>
      <c r="O201" s="259">
        <v>0</v>
      </c>
      <c r="P201" s="259">
        <v>0</v>
      </c>
      <c r="Q201" s="259">
        <f>SUM(Q202)</f>
        <v>119885.25</v>
      </c>
      <c r="R201" s="47">
        <f t="shared" si="3"/>
        <v>9900</v>
      </c>
      <c r="S201" s="7">
        <v>0</v>
      </c>
      <c r="T201" s="3"/>
    </row>
    <row r="202" spans="1:20" ht="21.6" x14ac:dyDescent="0.3">
      <c r="A202" s="45" t="s">
        <v>299</v>
      </c>
      <c r="B202" s="46" t="s">
        <v>300</v>
      </c>
      <c r="C202" s="47">
        <v>0</v>
      </c>
      <c r="D202" s="47">
        <v>0</v>
      </c>
      <c r="E202" s="47">
        <v>0</v>
      </c>
      <c r="F202" s="47">
        <v>0</v>
      </c>
      <c r="G202" s="47">
        <v>0</v>
      </c>
      <c r="H202" s="47">
        <v>0</v>
      </c>
      <c r="I202" s="259">
        <v>129785.25</v>
      </c>
      <c r="J202" s="260">
        <v>0</v>
      </c>
      <c r="K202" s="261" t="s">
        <v>299</v>
      </c>
      <c r="L202" s="262" t="s">
        <v>43</v>
      </c>
      <c r="M202" s="263" t="s">
        <v>300</v>
      </c>
      <c r="N202" s="259">
        <v>0</v>
      </c>
      <c r="O202" s="259">
        <v>0</v>
      </c>
      <c r="P202" s="259">
        <v>0</v>
      </c>
      <c r="Q202" s="259">
        <v>119885.25</v>
      </c>
      <c r="R202" s="47">
        <f t="shared" si="3"/>
        <v>9900</v>
      </c>
      <c r="S202" s="7">
        <v>0</v>
      </c>
      <c r="T202" s="3"/>
    </row>
    <row r="203" spans="1:20" ht="21.6" x14ac:dyDescent="0.3">
      <c r="A203" s="45" t="s">
        <v>83</v>
      </c>
      <c r="B203" s="46" t="s">
        <v>301</v>
      </c>
      <c r="C203" s="47">
        <v>0</v>
      </c>
      <c r="D203" s="47">
        <v>0</v>
      </c>
      <c r="E203" s="47">
        <v>0</v>
      </c>
      <c r="F203" s="47">
        <v>0</v>
      </c>
      <c r="G203" s="47">
        <v>0</v>
      </c>
      <c r="H203" s="47">
        <v>0</v>
      </c>
      <c r="I203" s="259">
        <f>SUM(I204)</f>
        <v>900000</v>
      </c>
      <c r="J203" s="260">
        <v>0</v>
      </c>
      <c r="K203" s="261" t="s">
        <v>83</v>
      </c>
      <c r="L203" s="262" t="s">
        <v>43</v>
      </c>
      <c r="M203" s="263" t="s">
        <v>301</v>
      </c>
      <c r="N203" s="259">
        <v>0</v>
      </c>
      <c r="O203" s="259">
        <v>0</v>
      </c>
      <c r="P203" s="259">
        <v>0</v>
      </c>
      <c r="Q203" s="259">
        <f>SUM(Q204)</f>
        <v>320000</v>
      </c>
      <c r="R203" s="47">
        <f t="shared" si="3"/>
        <v>580000</v>
      </c>
      <c r="S203" s="7">
        <v>0</v>
      </c>
      <c r="T203" s="3"/>
    </row>
    <row r="204" spans="1:20" ht="21.6" x14ac:dyDescent="0.3">
      <c r="A204" s="45" t="s">
        <v>85</v>
      </c>
      <c r="B204" s="46" t="s">
        <v>302</v>
      </c>
      <c r="C204" s="47">
        <v>0</v>
      </c>
      <c r="D204" s="47">
        <v>0</v>
      </c>
      <c r="E204" s="47">
        <v>0</v>
      </c>
      <c r="F204" s="47">
        <v>0</v>
      </c>
      <c r="G204" s="47">
        <v>0</v>
      </c>
      <c r="H204" s="47">
        <v>0</v>
      </c>
      <c r="I204" s="259">
        <v>900000</v>
      </c>
      <c r="J204" s="260">
        <v>0</v>
      </c>
      <c r="K204" s="261" t="s">
        <v>85</v>
      </c>
      <c r="L204" s="262" t="s">
        <v>43</v>
      </c>
      <c r="M204" s="263" t="s">
        <v>302</v>
      </c>
      <c r="N204" s="259">
        <v>0</v>
      </c>
      <c r="O204" s="259">
        <v>0</v>
      </c>
      <c r="P204" s="259">
        <v>0</v>
      </c>
      <c r="Q204" s="259">
        <v>320000</v>
      </c>
      <c r="R204" s="47">
        <f t="shared" si="3"/>
        <v>580000</v>
      </c>
      <c r="S204" s="7">
        <v>0</v>
      </c>
      <c r="T204" s="3"/>
    </row>
    <row r="205" spans="1:20" x14ac:dyDescent="0.3">
      <c r="A205" s="45" t="s">
        <v>303</v>
      </c>
      <c r="B205" s="46" t="s">
        <v>304</v>
      </c>
      <c r="C205" s="47">
        <v>0</v>
      </c>
      <c r="D205" s="47">
        <v>0</v>
      </c>
      <c r="E205" s="47">
        <v>0</v>
      </c>
      <c r="F205" s="47">
        <v>0</v>
      </c>
      <c r="G205" s="47">
        <v>0</v>
      </c>
      <c r="H205" s="47">
        <v>0</v>
      </c>
      <c r="I205" s="47">
        <f>SUM(I206+I211)</f>
        <v>2005153.6</v>
      </c>
      <c r="J205" s="48">
        <v>0</v>
      </c>
      <c r="K205" s="45" t="s">
        <v>303</v>
      </c>
      <c r="L205" s="49" t="s">
        <v>43</v>
      </c>
      <c r="M205" s="46" t="s">
        <v>304</v>
      </c>
      <c r="N205" s="47">
        <v>0</v>
      </c>
      <c r="O205" s="47">
        <v>0</v>
      </c>
      <c r="P205" s="47">
        <v>0</v>
      </c>
      <c r="Q205" s="47">
        <f>SUM(Q206+Q211)</f>
        <v>1806677.27</v>
      </c>
      <c r="R205" s="47">
        <f t="shared" si="3"/>
        <v>198476.33000000007</v>
      </c>
      <c r="S205" s="7">
        <v>0</v>
      </c>
      <c r="T205" s="3"/>
    </row>
    <row r="206" spans="1:20" x14ac:dyDescent="0.3">
      <c r="A206" s="45" t="s">
        <v>81</v>
      </c>
      <c r="B206" s="46" t="s">
        <v>305</v>
      </c>
      <c r="C206" s="47">
        <v>0</v>
      </c>
      <c r="D206" s="47">
        <v>0</v>
      </c>
      <c r="E206" s="47">
        <v>0</v>
      </c>
      <c r="F206" s="47">
        <v>0</v>
      </c>
      <c r="G206" s="47">
        <v>0</v>
      </c>
      <c r="H206" s="47">
        <v>0</v>
      </c>
      <c r="I206" s="259">
        <f>SUM(I207+I209)</f>
        <v>1973153.6</v>
      </c>
      <c r="J206" s="260">
        <v>0</v>
      </c>
      <c r="K206" s="261" t="s">
        <v>81</v>
      </c>
      <c r="L206" s="262" t="s">
        <v>43</v>
      </c>
      <c r="M206" s="263" t="s">
        <v>305</v>
      </c>
      <c r="N206" s="259">
        <v>0</v>
      </c>
      <c r="O206" s="259">
        <v>0</v>
      </c>
      <c r="P206" s="259">
        <v>0</v>
      </c>
      <c r="Q206" s="259">
        <f>SUM(Q207+Q209)</f>
        <v>1794011.6</v>
      </c>
      <c r="R206" s="259">
        <f t="shared" si="3"/>
        <v>179142</v>
      </c>
      <c r="S206" s="7">
        <v>0</v>
      </c>
      <c r="T206" s="3"/>
    </row>
    <row r="207" spans="1:20" x14ac:dyDescent="0.3">
      <c r="A207" s="45" t="s">
        <v>297</v>
      </c>
      <c r="B207" s="46" t="s">
        <v>306</v>
      </c>
      <c r="C207" s="47">
        <v>0</v>
      </c>
      <c r="D207" s="47">
        <v>0</v>
      </c>
      <c r="E207" s="47">
        <v>0</v>
      </c>
      <c r="F207" s="47">
        <v>0</v>
      </c>
      <c r="G207" s="47">
        <v>0</v>
      </c>
      <c r="H207" s="47">
        <v>0</v>
      </c>
      <c r="I207" s="259">
        <f>SUM(I208)</f>
        <v>1493900</v>
      </c>
      <c r="J207" s="260">
        <v>0</v>
      </c>
      <c r="K207" s="261" t="s">
        <v>297</v>
      </c>
      <c r="L207" s="262" t="s">
        <v>43</v>
      </c>
      <c r="M207" s="263" t="s">
        <v>306</v>
      </c>
      <c r="N207" s="259">
        <v>0</v>
      </c>
      <c r="O207" s="259">
        <v>0</v>
      </c>
      <c r="P207" s="259">
        <v>0</v>
      </c>
      <c r="Q207" s="259">
        <f>SUM(Q208)</f>
        <v>1314758</v>
      </c>
      <c r="R207" s="259">
        <f t="shared" si="3"/>
        <v>179142</v>
      </c>
      <c r="S207" s="7">
        <v>0</v>
      </c>
      <c r="T207" s="3"/>
    </row>
    <row r="208" spans="1:20" ht="21.6" x14ac:dyDescent="0.3">
      <c r="A208" s="45" t="s">
        <v>299</v>
      </c>
      <c r="B208" s="46" t="s">
        <v>307</v>
      </c>
      <c r="C208" s="47">
        <v>0</v>
      </c>
      <c r="D208" s="47">
        <v>0</v>
      </c>
      <c r="E208" s="47">
        <v>0</v>
      </c>
      <c r="F208" s="47">
        <v>0</v>
      </c>
      <c r="G208" s="47">
        <v>0</v>
      </c>
      <c r="H208" s="47">
        <v>0</v>
      </c>
      <c r="I208" s="259">
        <v>1493900</v>
      </c>
      <c r="J208" s="260">
        <v>0</v>
      </c>
      <c r="K208" s="261" t="s">
        <v>299</v>
      </c>
      <c r="L208" s="262" t="s">
        <v>43</v>
      </c>
      <c r="M208" s="263" t="s">
        <v>307</v>
      </c>
      <c r="N208" s="259">
        <v>0</v>
      </c>
      <c r="O208" s="259">
        <v>0</v>
      </c>
      <c r="P208" s="259">
        <v>0</v>
      </c>
      <c r="Q208" s="259">
        <v>1314758</v>
      </c>
      <c r="R208" s="259">
        <f t="shared" si="3"/>
        <v>179142</v>
      </c>
      <c r="S208" s="7">
        <v>0</v>
      </c>
      <c r="T208" s="3"/>
    </row>
    <row r="209" spans="1:20" ht="21.6" x14ac:dyDescent="0.3">
      <c r="A209" s="45" t="s">
        <v>83</v>
      </c>
      <c r="B209" s="46" t="s">
        <v>308</v>
      </c>
      <c r="C209" s="47">
        <v>0</v>
      </c>
      <c r="D209" s="47">
        <v>0</v>
      </c>
      <c r="E209" s="47">
        <v>0</v>
      </c>
      <c r="F209" s="47">
        <v>0</v>
      </c>
      <c r="G209" s="47">
        <v>0</v>
      </c>
      <c r="H209" s="47">
        <v>0</v>
      </c>
      <c r="I209" s="259">
        <f>SUM(I210)</f>
        <v>479253.6</v>
      </c>
      <c r="J209" s="260">
        <v>0</v>
      </c>
      <c r="K209" s="261" t="s">
        <v>83</v>
      </c>
      <c r="L209" s="262" t="s">
        <v>43</v>
      </c>
      <c r="M209" s="263" t="s">
        <v>308</v>
      </c>
      <c r="N209" s="259">
        <v>0</v>
      </c>
      <c r="O209" s="259">
        <v>0</v>
      </c>
      <c r="P209" s="259">
        <v>0</v>
      </c>
      <c r="Q209" s="259">
        <f>SUM(Q210)</f>
        <v>479253.6</v>
      </c>
      <c r="R209" s="259">
        <f t="shared" si="3"/>
        <v>0</v>
      </c>
      <c r="S209" s="7">
        <v>0</v>
      </c>
      <c r="T209" s="3"/>
    </row>
    <row r="210" spans="1:20" x14ac:dyDescent="0.3">
      <c r="A210" s="45" t="s">
        <v>309</v>
      </c>
      <c r="B210" s="46" t="s">
        <v>310</v>
      </c>
      <c r="C210" s="47">
        <v>0</v>
      </c>
      <c r="D210" s="47">
        <v>0</v>
      </c>
      <c r="E210" s="47">
        <v>0</v>
      </c>
      <c r="F210" s="47">
        <v>0</v>
      </c>
      <c r="G210" s="47">
        <v>0</v>
      </c>
      <c r="H210" s="47">
        <v>0</v>
      </c>
      <c r="I210" s="259">
        <v>479253.6</v>
      </c>
      <c r="J210" s="260">
        <v>0</v>
      </c>
      <c r="K210" s="261" t="s">
        <v>309</v>
      </c>
      <c r="L210" s="262" t="s">
        <v>43</v>
      </c>
      <c r="M210" s="263" t="s">
        <v>310</v>
      </c>
      <c r="N210" s="259">
        <v>0</v>
      </c>
      <c r="O210" s="259">
        <v>0</v>
      </c>
      <c r="P210" s="259">
        <v>0</v>
      </c>
      <c r="Q210" s="259">
        <v>479253.6</v>
      </c>
      <c r="R210" s="259">
        <f t="shared" si="3"/>
        <v>0</v>
      </c>
      <c r="S210" s="7">
        <v>0</v>
      </c>
      <c r="T210" s="3"/>
    </row>
    <row r="211" spans="1:20" ht="21.6" x14ac:dyDescent="0.3">
      <c r="A211" s="45" t="s">
        <v>199</v>
      </c>
      <c r="B211" s="46" t="s">
        <v>311</v>
      </c>
      <c r="C211" s="47">
        <v>0</v>
      </c>
      <c r="D211" s="47">
        <v>0</v>
      </c>
      <c r="E211" s="47">
        <v>0</v>
      </c>
      <c r="F211" s="47">
        <v>0</v>
      </c>
      <c r="G211" s="47">
        <v>0</v>
      </c>
      <c r="H211" s="47">
        <v>0</v>
      </c>
      <c r="I211" s="259">
        <f>SUM(I212)</f>
        <v>32000</v>
      </c>
      <c r="J211" s="260">
        <v>0</v>
      </c>
      <c r="K211" s="261" t="s">
        <v>199</v>
      </c>
      <c r="L211" s="262" t="s">
        <v>43</v>
      </c>
      <c r="M211" s="263" t="s">
        <v>311</v>
      </c>
      <c r="N211" s="259">
        <v>0</v>
      </c>
      <c r="O211" s="259">
        <v>0</v>
      </c>
      <c r="P211" s="259">
        <v>0</v>
      </c>
      <c r="Q211" s="259">
        <f>SUM(Q212)</f>
        <v>12665.67</v>
      </c>
      <c r="R211" s="259">
        <f t="shared" si="3"/>
        <v>19334.330000000002</v>
      </c>
      <c r="S211" s="7">
        <v>0</v>
      </c>
      <c r="T211" s="3"/>
    </row>
    <row r="212" spans="1:20" x14ac:dyDescent="0.3">
      <c r="A212" s="45" t="s">
        <v>201</v>
      </c>
      <c r="B212" s="46" t="s">
        <v>312</v>
      </c>
      <c r="C212" s="47">
        <v>0</v>
      </c>
      <c r="D212" s="47">
        <v>0</v>
      </c>
      <c r="E212" s="47">
        <v>0</v>
      </c>
      <c r="F212" s="47">
        <v>0</v>
      </c>
      <c r="G212" s="47">
        <v>0</v>
      </c>
      <c r="H212" s="47">
        <v>0</v>
      </c>
      <c r="I212" s="259">
        <f>SUM(I213)</f>
        <v>32000</v>
      </c>
      <c r="J212" s="260">
        <v>0</v>
      </c>
      <c r="K212" s="261" t="s">
        <v>201</v>
      </c>
      <c r="L212" s="262" t="s">
        <v>43</v>
      </c>
      <c r="M212" s="263" t="s">
        <v>312</v>
      </c>
      <c r="N212" s="259">
        <v>0</v>
      </c>
      <c r="O212" s="259">
        <v>0</v>
      </c>
      <c r="P212" s="259">
        <v>0</v>
      </c>
      <c r="Q212" s="259">
        <f>SUM(Q213)</f>
        <v>12665.67</v>
      </c>
      <c r="R212" s="259">
        <f t="shared" si="3"/>
        <v>19334.330000000002</v>
      </c>
      <c r="S212" s="7">
        <v>0</v>
      </c>
      <c r="T212" s="3"/>
    </row>
    <row r="213" spans="1:20" ht="31.8" x14ac:dyDescent="0.3">
      <c r="A213" s="45" t="s">
        <v>203</v>
      </c>
      <c r="B213" s="46" t="s">
        <v>313</v>
      </c>
      <c r="C213" s="47">
        <v>0</v>
      </c>
      <c r="D213" s="47">
        <v>0</v>
      </c>
      <c r="E213" s="47">
        <v>0</v>
      </c>
      <c r="F213" s="47">
        <v>0</v>
      </c>
      <c r="G213" s="47">
        <v>0</v>
      </c>
      <c r="H213" s="47">
        <v>0</v>
      </c>
      <c r="I213" s="259">
        <v>32000</v>
      </c>
      <c r="J213" s="260">
        <v>0</v>
      </c>
      <c r="K213" s="261" t="s">
        <v>203</v>
      </c>
      <c r="L213" s="262" t="s">
        <v>43</v>
      </c>
      <c r="M213" s="263" t="s">
        <v>313</v>
      </c>
      <c r="N213" s="259">
        <v>0</v>
      </c>
      <c r="O213" s="259">
        <v>0</v>
      </c>
      <c r="P213" s="259">
        <v>0</v>
      </c>
      <c r="Q213" s="259">
        <v>12665.67</v>
      </c>
      <c r="R213" s="259">
        <f t="shared" si="3"/>
        <v>19334.330000000002</v>
      </c>
      <c r="S213" s="7">
        <v>0</v>
      </c>
      <c r="T213" s="3"/>
    </row>
    <row r="214" spans="1:20" x14ac:dyDescent="0.3">
      <c r="A214" s="45" t="s">
        <v>314</v>
      </c>
      <c r="B214" s="46" t="s">
        <v>315</v>
      </c>
      <c r="C214" s="47">
        <v>0</v>
      </c>
      <c r="D214" s="47">
        <v>0</v>
      </c>
      <c r="E214" s="47">
        <v>0</v>
      </c>
      <c r="F214" s="47">
        <v>0</v>
      </c>
      <c r="G214" s="47">
        <v>0</v>
      </c>
      <c r="H214" s="47">
        <v>0</v>
      </c>
      <c r="I214" s="47">
        <f>I215+I219</f>
        <v>356057</v>
      </c>
      <c r="J214" s="48">
        <v>0</v>
      </c>
      <c r="K214" s="45" t="s">
        <v>314</v>
      </c>
      <c r="L214" s="49" t="s">
        <v>43</v>
      </c>
      <c r="M214" s="46" t="s">
        <v>315</v>
      </c>
      <c r="N214" s="47">
        <v>0</v>
      </c>
      <c r="O214" s="47">
        <v>0</v>
      </c>
      <c r="P214" s="47">
        <v>0</v>
      </c>
      <c r="Q214" s="47">
        <f>Q215+Q219</f>
        <v>356057</v>
      </c>
      <c r="R214" s="47">
        <f>R215+R219</f>
        <v>0</v>
      </c>
      <c r="S214" s="7">
        <v>0</v>
      </c>
      <c r="T214" s="3"/>
    </row>
    <row r="215" spans="1:20" x14ac:dyDescent="0.3">
      <c r="A215" s="45" t="s">
        <v>316</v>
      </c>
      <c r="B215" s="46" t="s">
        <v>317</v>
      </c>
      <c r="C215" s="47">
        <v>0</v>
      </c>
      <c r="D215" s="47">
        <v>0</v>
      </c>
      <c r="E215" s="47">
        <v>0</v>
      </c>
      <c r="F215" s="47">
        <v>0</v>
      </c>
      <c r="G215" s="47">
        <v>0</v>
      </c>
      <c r="H215" s="47">
        <v>0</v>
      </c>
      <c r="I215" s="47">
        <f>SUM(I216)</f>
        <v>156057</v>
      </c>
      <c r="J215" s="48">
        <v>0</v>
      </c>
      <c r="K215" s="45" t="s">
        <v>316</v>
      </c>
      <c r="L215" s="49" t="s">
        <v>43</v>
      </c>
      <c r="M215" s="46" t="s">
        <v>317</v>
      </c>
      <c r="N215" s="47">
        <v>0</v>
      </c>
      <c r="O215" s="47">
        <v>0</v>
      </c>
      <c r="P215" s="47">
        <v>0</v>
      </c>
      <c r="Q215" s="47">
        <f>SUM(Q216)</f>
        <v>156057</v>
      </c>
      <c r="R215" s="47">
        <f t="shared" si="3"/>
        <v>0</v>
      </c>
      <c r="S215" s="7">
        <v>0</v>
      </c>
      <c r="T215" s="3"/>
    </row>
    <row r="216" spans="1:20" ht="21.6" x14ac:dyDescent="0.3">
      <c r="A216" s="45" t="s">
        <v>60</v>
      </c>
      <c r="B216" s="46" t="s">
        <v>318</v>
      </c>
      <c r="C216" s="47">
        <v>0</v>
      </c>
      <c r="D216" s="47">
        <v>0</v>
      </c>
      <c r="E216" s="47">
        <v>0</v>
      </c>
      <c r="F216" s="47">
        <v>0</v>
      </c>
      <c r="G216" s="47">
        <v>0</v>
      </c>
      <c r="H216" s="47">
        <v>0</v>
      </c>
      <c r="I216" s="259">
        <f>I217</f>
        <v>156057</v>
      </c>
      <c r="J216" s="260">
        <v>0</v>
      </c>
      <c r="K216" s="261" t="s">
        <v>60</v>
      </c>
      <c r="L216" s="262" t="s">
        <v>43</v>
      </c>
      <c r="M216" s="263" t="s">
        <v>318</v>
      </c>
      <c r="N216" s="259">
        <v>0</v>
      </c>
      <c r="O216" s="259">
        <v>0</v>
      </c>
      <c r="P216" s="259">
        <v>0</v>
      </c>
      <c r="Q216" s="259">
        <f>Q217</f>
        <v>156057</v>
      </c>
      <c r="R216" s="47">
        <f t="shared" si="3"/>
        <v>0</v>
      </c>
      <c r="S216" s="7">
        <v>0</v>
      </c>
      <c r="T216" s="3"/>
    </row>
    <row r="217" spans="1:20" ht="21.6" x14ac:dyDescent="0.3">
      <c r="A217" s="45" t="s">
        <v>62</v>
      </c>
      <c r="B217" s="46" t="s">
        <v>319</v>
      </c>
      <c r="C217" s="47">
        <v>0</v>
      </c>
      <c r="D217" s="47">
        <v>0</v>
      </c>
      <c r="E217" s="47">
        <v>0</v>
      </c>
      <c r="F217" s="47">
        <v>0</v>
      </c>
      <c r="G217" s="47">
        <v>0</v>
      </c>
      <c r="H217" s="47">
        <v>0</v>
      </c>
      <c r="I217" s="259">
        <f>SUM(I218)</f>
        <v>156057</v>
      </c>
      <c r="J217" s="260">
        <v>0</v>
      </c>
      <c r="K217" s="261" t="s">
        <v>62</v>
      </c>
      <c r="L217" s="262" t="s">
        <v>43</v>
      </c>
      <c r="M217" s="263" t="s">
        <v>319</v>
      </c>
      <c r="N217" s="259">
        <v>0</v>
      </c>
      <c r="O217" s="259">
        <v>0</v>
      </c>
      <c r="P217" s="259">
        <v>0</v>
      </c>
      <c r="Q217" s="259">
        <f>SUM(Q218)</f>
        <v>156057</v>
      </c>
      <c r="R217" s="47">
        <f t="shared" si="3"/>
        <v>0</v>
      </c>
      <c r="S217" s="7">
        <v>0</v>
      </c>
      <c r="T217" s="3"/>
    </row>
    <row r="218" spans="1:20" x14ac:dyDescent="0.3">
      <c r="A218" s="45" t="s">
        <v>64</v>
      </c>
      <c r="B218" s="46" t="s">
        <v>320</v>
      </c>
      <c r="C218" s="47">
        <v>0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259">
        <v>156057</v>
      </c>
      <c r="J218" s="260">
        <v>0</v>
      </c>
      <c r="K218" s="261" t="s">
        <v>64</v>
      </c>
      <c r="L218" s="262" t="s">
        <v>43</v>
      </c>
      <c r="M218" s="263" t="s">
        <v>320</v>
      </c>
      <c r="N218" s="259">
        <v>0</v>
      </c>
      <c r="O218" s="259">
        <v>0</v>
      </c>
      <c r="P218" s="259">
        <v>0</v>
      </c>
      <c r="Q218" s="259">
        <v>156057</v>
      </c>
      <c r="R218" s="47">
        <f t="shared" si="3"/>
        <v>0</v>
      </c>
      <c r="S218" s="7">
        <v>0</v>
      </c>
      <c r="T218" s="3"/>
    </row>
    <row r="219" spans="1:20" x14ac:dyDescent="0.3">
      <c r="A219" s="45" t="s">
        <v>795</v>
      </c>
      <c r="B219" s="46" t="s">
        <v>790</v>
      </c>
      <c r="C219" s="47"/>
      <c r="D219" s="47"/>
      <c r="E219" s="47"/>
      <c r="F219" s="47"/>
      <c r="G219" s="47"/>
      <c r="H219" s="47"/>
      <c r="I219" s="47">
        <f>I220</f>
        <v>200000</v>
      </c>
      <c r="J219" s="48"/>
      <c r="K219" s="45"/>
      <c r="L219" s="49"/>
      <c r="M219" s="46"/>
      <c r="N219" s="47"/>
      <c r="O219" s="47"/>
      <c r="P219" s="47"/>
      <c r="Q219" s="47">
        <f>Q220</f>
        <v>200000</v>
      </c>
      <c r="R219" s="47">
        <f t="shared" si="3"/>
        <v>0</v>
      </c>
      <c r="S219" s="7"/>
      <c r="T219" s="3"/>
    </row>
    <row r="220" spans="1:20" ht="21.6" x14ac:dyDescent="0.3">
      <c r="A220" s="45" t="s">
        <v>60</v>
      </c>
      <c r="B220" s="46" t="s">
        <v>793</v>
      </c>
      <c r="C220" s="47"/>
      <c r="D220" s="47"/>
      <c r="E220" s="47"/>
      <c r="F220" s="47"/>
      <c r="G220" s="47"/>
      <c r="H220" s="47"/>
      <c r="I220" s="259">
        <f>I221</f>
        <v>200000</v>
      </c>
      <c r="J220" s="260"/>
      <c r="K220" s="261"/>
      <c r="L220" s="262"/>
      <c r="M220" s="263"/>
      <c r="N220" s="259"/>
      <c r="O220" s="259"/>
      <c r="P220" s="259"/>
      <c r="Q220" s="259">
        <f>Q221</f>
        <v>200000</v>
      </c>
      <c r="R220" s="259">
        <f t="shared" si="3"/>
        <v>0</v>
      </c>
      <c r="S220" s="7"/>
      <c r="T220" s="3"/>
    </row>
    <row r="221" spans="1:20" ht="21.6" x14ac:dyDescent="0.3">
      <c r="A221" s="45" t="s">
        <v>62</v>
      </c>
      <c r="B221" s="46" t="s">
        <v>792</v>
      </c>
      <c r="C221" s="47"/>
      <c r="D221" s="47"/>
      <c r="E221" s="47"/>
      <c r="F221" s="47"/>
      <c r="G221" s="47"/>
      <c r="H221" s="47"/>
      <c r="I221" s="259">
        <f>I222</f>
        <v>200000</v>
      </c>
      <c r="J221" s="260"/>
      <c r="K221" s="261"/>
      <c r="L221" s="262"/>
      <c r="M221" s="263"/>
      <c r="N221" s="259"/>
      <c r="O221" s="259"/>
      <c r="P221" s="259"/>
      <c r="Q221" s="259">
        <f>Q222</f>
        <v>200000</v>
      </c>
      <c r="R221" s="259">
        <f t="shared" si="3"/>
        <v>0</v>
      </c>
      <c r="S221" s="7"/>
      <c r="T221" s="3"/>
    </row>
    <row r="222" spans="1:20" x14ac:dyDescent="0.3">
      <c r="A222" s="45" t="s">
        <v>64</v>
      </c>
      <c r="B222" s="46" t="s">
        <v>790</v>
      </c>
      <c r="C222" s="47"/>
      <c r="D222" s="47"/>
      <c r="E222" s="47"/>
      <c r="F222" s="47"/>
      <c r="G222" s="47"/>
      <c r="H222" s="47"/>
      <c r="I222" s="259">
        <v>200000</v>
      </c>
      <c r="J222" s="260"/>
      <c r="K222" s="261"/>
      <c r="L222" s="262"/>
      <c r="M222" s="263"/>
      <c r="N222" s="259"/>
      <c r="O222" s="259"/>
      <c r="P222" s="259"/>
      <c r="Q222" s="259">
        <v>200000</v>
      </c>
      <c r="R222" s="259">
        <f>I222-Q222</f>
        <v>0</v>
      </c>
      <c r="S222" s="7"/>
      <c r="T222" s="3"/>
    </row>
    <row r="223" spans="1:20" x14ac:dyDescent="0.3">
      <c r="A223" s="45" t="s">
        <v>321</v>
      </c>
      <c r="B223" s="46" t="s">
        <v>322</v>
      </c>
      <c r="C223" s="47">
        <v>0</v>
      </c>
      <c r="D223" s="47">
        <v>0</v>
      </c>
      <c r="E223" s="47">
        <v>0</v>
      </c>
      <c r="F223" s="47">
        <v>0</v>
      </c>
      <c r="G223" s="47">
        <v>0</v>
      </c>
      <c r="H223" s="47">
        <v>0</v>
      </c>
      <c r="I223" s="47">
        <f>SUM(I224)</f>
        <v>1032099.94</v>
      </c>
      <c r="J223" s="48">
        <v>0</v>
      </c>
      <c r="K223" s="45" t="s">
        <v>321</v>
      </c>
      <c r="L223" s="49" t="s">
        <v>43</v>
      </c>
      <c r="M223" s="46" t="s">
        <v>322</v>
      </c>
      <c r="N223" s="47">
        <v>0</v>
      </c>
      <c r="O223" s="47">
        <v>0</v>
      </c>
      <c r="P223" s="47">
        <v>0</v>
      </c>
      <c r="Q223" s="47">
        <f>SUM(Q224)</f>
        <v>925720.05</v>
      </c>
      <c r="R223" s="47">
        <f t="shared" si="3"/>
        <v>106379.8899999999</v>
      </c>
      <c r="S223" s="7">
        <v>0</v>
      </c>
      <c r="T223" s="3"/>
    </row>
    <row r="224" spans="1:20" x14ac:dyDescent="0.3">
      <c r="A224" s="45" t="s">
        <v>323</v>
      </c>
      <c r="B224" s="46" t="s">
        <v>324</v>
      </c>
      <c r="C224" s="47">
        <v>0</v>
      </c>
      <c r="D224" s="47">
        <v>0</v>
      </c>
      <c r="E224" s="47">
        <v>0</v>
      </c>
      <c r="F224" s="47">
        <v>0</v>
      </c>
      <c r="G224" s="47">
        <v>0</v>
      </c>
      <c r="H224" s="47">
        <v>0</v>
      </c>
      <c r="I224" s="47">
        <f>SUM(I225)</f>
        <v>1032099.94</v>
      </c>
      <c r="J224" s="48">
        <v>0</v>
      </c>
      <c r="K224" s="45" t="s">
        <v>323</v>
      </c>
      <c r="L224" s="49" t="s">
        <v>43</v>
      </c>
      <c r="M224" s="46" t="s">
        <v>324</v>
      </c>
      <c r="N224" s="47">
        <v>0</v>
      </c>
      <c r="O224" s="47">
        <v>0</v>
      </c>
      <c r="P224" s="47">
        <v>0</v>
      </c>
      <c r="Q224" s="47">
        <f>SUM(Q225)</f>
        <v>925720.05</v>
      </c>
      <c r="R224" s="47">
        <f t="shared" si="3"/>
        <v>106379.8899999999</v>
      </c>
      <c r="S224" s="7">
        <v>0</v>
      </c>
      <c r="T224" s="3"/>
    </row>
    <row r="225" spans="1:20" x14ac:dyDescent="0.3">
      <c r="A225" s="45" t="s">
        <v>88</v>
      </c>
      <c r="B225" s="46" t="s">
        <v>325</v>
      </c>
      <c r="C225" s="47">
        <v>0</v>
      </c>
      <c r="D225" s="47">
        <v>0</v>
      </c>
      <c r="E225" s="47">
        <v>0</v>
      </c>
      <c r="F225" s="47">
        <v>0</v>
      </c>
      <c r="G225" s="47">
        <v>0</v>
      </c>
      <c r="H225" s="47">
        <v>0</v>
      </c>
      <c r="I225" s="259">
        <f>SUM(I226)</f>
        <v>1032099.94</v>
      </c>
      <c r="J225" s="48">
        <v>0</v>
      </c>
      <c r="K225" s="45" t="s">
        <v>88</v>
      </c>
      <c r="L225" s="49" t="s">
        <v>43</v>
      </c>
      <c r="M225" s="46" t="s">
        <v>325</v>
      </c>
      <c r="N225" s="47">
        <v>0</v>
      </c>
      <c r="O225" s="47">
        <v>0</v>
      </c>
      <c r="P225" s="47">
        <v>0</v>
      </c>
      <c r="Q225" s="259">
        <f>SUM(Q226)</f>
        <v>925720.05</v>
      </c>
      <c r="R225" s="259">
        <f t="shared" si="3"/>
        <v>106379.8899999999</v>
      </c>
      <c r="S225" s="7">
        <v>0</v>
      </c>
      <c r="T225" s="3"/>
    </row>
    <row r="226" spans="1:20" ht="31.8" x14ac:dyDescent="0.3">
      <c r="A226" s="45" t="s">
        <v>183</v>
      </c>
      <c r="B226" s="46" t="s">
        <v>326</v>
      </c>
      <c r="C226" s="47">
        <v>0</v>
      </c>
      <c r="D226" s="47">
        <v>0</v>
      </c>
      <c r="E226" s="47">
        <v>0</v>
      </c>
      <c r="F226" s="47">
        <v>0</v>
      </c>
      <c r="G226" s="47">
        <v>0</v>
      </c>
      <c r="H226" s="47">
        <v>0</v>
      </c>
      <c r="I226" s="259">
        <f>SUM(I227)</f>
        <v>1032099.94</v>
      </c>
      <c r="J226" s="48">
        <v>0</v>
      </c>
      <c r="K226" s="45" t="s">
        <v>183</v>
      </c>
      <c r="L226" s="49" t="s">
        <v>43</v>
      </c>
      <c r="M226" s="46" t="s">
        <v>326</v>
      </c>
      <c r="N226" s="47">
        <v>0</v>
      </c>
      <c r="O226" s="47">
        <v>0</v>
      </c>
      <c r="P226" s="47">
        <v>0</v>
      </c>
      <c r="Q226" s="259">
        <f>SUM(Q227)</f>
        <v>925720.05</v>
      </c>
      <c r="R226" s="259">
        <f t="shared" si="3"/>
        <v>106379.8899999999</v>
      </c>
      <c r="S226" s="7">
        <v>0</v>
      </c>
      <c r="T226" s="3"/>
    </row>
    <row r="227" spans="1:20" ht="42" x14ac:dyDescent="0.3">
      <c r="A227" s="45" t="s">
        <v>327</v>
      </c>
      <c r="B227" s="46" t="s">
        <v>328</v>
      </c>
      <c r="C227" s="47">
        <v>0</v>
      </c>
      <c r="D227" s="47">
        <v>0</v>
      </c>
      <c r="E227" s="47">
        <v>0</v>
      </c>
      <c r="F227" s="47">
        <v>0</v>
      </c>
      <c r="G227" s="47">
        <v>0</v>
      </c>
      <c r="H227" s="47">
        <v>0</v>
      </c>
      <c r="I227" s="259">
        <v>1032099.94</v>
      </c>
      <c r="J227" s="48">
        <v>0</v>
      </c>
      <c r="K227" s="45" t="s">
        <v>327</v>
      </c>
      <c r="L227" s="49" t="s">
        <v>43</v>
      </c>
      <c r="M227" s="46" t="s">
        <v>328</v>
      </c>
      <c r="N227" s="47">
        <v>0</v>
      </c>
      <c r="O227" s="47">
        <v>0</v>
      </c>
      <c r="P227" s="47">
        <v>0</v>
      </c>
      <c r="Q227" s="259">
        <v>925720.05</v>
      </c>
      <c r="R227" s="259">
        <f t="shared" si="3"/>
        <v>106379.8899999999</v>
      </c>
      <c r="S227" s="7">
        <v>0</v>
      </c>
      <c r="T227" s="3"/>
    </row>
    <row r="228" spans="1:20" ht="21.6" x14ac:dyDescent="0.3">
      <c r="A228" s="45" t="s">
        <v>329</v>
      </c>
      <c r="B228" s="46" t="s">
        <v>330</v>
      </c>
      <c r="C228" s="47">
        <v>0</v>
      </c>
      <c r="D228" s="47">
        <v>0</v>
      </c>
      <c r="E228" s="47">
        <v>0</v>
      </c>
      <c r="F228" s="47">
        <v>0</v>
      </c>
      <c r="G228" s="47">
        <v>0</v>
      </c>
      <c r="H228" s="47">
        <v>0</v>
      </c>
      <c r="I228" s="47">
        <f>SUM(I229+I233)</f>
        <v>8637199.5999999996</v>
      </c>
      <c r="J228" s="48">
        <v>0</v>
      </c>
      <c r="K228" s="45" t="s">
        <v>329</v>
      </c>
      <c r="L228" s="49" t="s">
        <v>43</v>
      </c>
      <c r="M228" s="46" t="s">
        <v>330</v>
      </c>
      <c r="N228" s="47">
        <v>0</v>
      </c>
      <c r="O228" s="47">
        <v>0</v>
      </c>
      <c r="P228" s="47">
        <v>0</v>
      </c>
      <c r="Q228" s="47">
        <f>SUM(Q229+Q233)</f>
        <v>4818600</v>
      </c>
      <c r="R228" s="47">
        <f t="shared" si="3"/>
        <v>3818599.5999999996</v>
      </c>
      <c r="S228" s="7">
        <v>0</v>
      </c>
      <c r="T228" s="3"/>
    </row>
    <row r="229" spans="1:20" ht="31.8" x14ac:dyDescent="0.3">
      <c r="A229" s="45" t="s">
        <v>331</v>
      </c>
      <c r="B229" s="46" t="s">
        <v>332</v>
      </c>
      <c r="C229" s="47">
        <v>0</v>
      </c>
      <c r="D229" s="47">
        <v>0</v>
      </c>
      <c r="E229" s="47">
        <v>0</v>
      </c>
      <c r="F229" s="47">
        <v>0</v>
      </c>
      <c r="G229" s="47">
        <v>0</v>
      </c>
      <c r="H229" s="47">
        <v>0</v>
      </c>
      <c r="I229" s="47">
        <f>SUM(I230)</f>
        <v>6300700</v>
      </c>
      <c r="J229" s="48">
        <v>0</v>
      </c>
      <c r="K229" s="45" t="s">
        <v>331</v>
      </c>
      <c r="L229" s="49" t="s">
        <v>43</v>
      </c>
      <c r="M229" s="46" t="s">
        <v>332</v>
      </c>
      <c r="N229" s="47">
        <v>0</v>
      </c>
      <c r="O229" s="47">
        <v>0</v>
      </c>
      <c r="P229" s="47">
        <v>0</v>
      </c>
      <c r="Q229" s="47">
        <f>SUM(Q230)</f>
        <v>4818600</v>
      </c>
      <c r="R229" s="47">
        <f t="shared" si="3"/>
        <v>1482100</v>
      </c>
      <c r="S229" s="7">
        <v>0</v>
      </c>
      <c r="T229" s="3"/>
    </row>
    <row r="230" spans="1:20" x14ac:dyDescent="0.3">
      <c r="A230" s="45" t="s">
        <v>87</v>
      </c>
      <c r="B230" s="46" t="s">
        <v>333</v>
      </c>
      <c r="C230" s="47">
        <v>0</v>
      </c>
      <c r="D230" s="47">
        <v>0</v>
      </c>
      <c r="E230" s="47">
        <v>0</v>
      </c>
      <c r="F230" s="47">
        <v>0</v>
      </c>
      <c r="G230" s="47">
        <v>0</v>
      </c>
      <c r="H230" s="47">
        <v>0</v>
      </c>
      <c r="I230" s="259">
        <f>SUM(I231)</f>
        <v>6300700</v>
      </c>
      <c r="J230" s="48">
        <v>0</v>
      </c>
      <c r="K230" s="45" t="s">
        <v>87</v>
      </c>
      <c r="L230" s="49" t="s">
        <v>43</v>
      </c>
      <c r="M230" s="46" t="s">
        <v>333</v>
      </c>
      <c r="N230" s="47">
        <v>0</v>
      </c>
      <c r="O230" s="47">
        <v>0</v>
      </c>
      <c r="P230" s="47">
        <v>0</v>
      </c>
      <c r="Q230" s="259">
        <f>SUM(Q231)</f>
        <v>4818600</v>
      </c>
      <c r="R230" s="259">
        <f t="shared" si="3"/>
        <v>1482100</v>
      </c>
      <c r="S230" s="7">
        <v>0</v>
      </c>
      <c r="T230" s="3"/>
    </row>
    <row r="231" spans="1:20" x14ac:dyDescent="0.3">
      <c r="A231" s="45" t="s">
        <v>334</v>
      </c>
      <c r="B231" s="46" t="s">
        <v>335</v>
      </c>
      <c r="C231" s="47">
        <v>0</v>
      </c>
      <c r="D231" s="47">
        <v>0</v>
      </c>
      <c r="E231" s="47">
        <v>0</v>
      </c>
      <c r="F231" s="47">
        <v>0</v>
      </c>
      <c r="G231" s="47">
        <v>0</v>
      </c>
      <c r="H231" s="47">
        <v>0</v>
      </c>
      <c r="I231" s="259">
        <f>SUM(I232)</f>
        <v>6300700</v>
      </c>
      <c r="J231" s="48">
        <v>0</v>
      </c>
      <c r="K231" s="45" t="s">
        <v>334</v>
      </c>
      <c r="L231" s="49" t="s">
        <v>43</v>
      </c>
      <c r="M231" s="46" t="s">
        <v>335</v>
      </c>
      <c r="N231" s="47">
        <v>0</v>
      </c>
      <c r="O231" s="47">
        <v>0</v>
      </c>
      <c r="P231" s="47">
        <v>0</v>
      </c>
      <c r="Q231" s="259">
        <f>SUM(Q232)</f>
        <v>4818600</v>
      </c>
      <c r="R231" s="259">
        <f t="shared" si="3"/>
        <v>1482100</v>
      </c>
      <c r="S231" s="7">
        <v>0</v>
      </c>
      <c r="T231" s="3"/>
    </row>
    <row r="232" spans="1:20" x14ac:dyDescent="0.3">
      <c r="A232" s="45" t="s">
        <v>37</v>
      </c>
      <c r="B232" s="46" t="s">
        <v>336</v>
      </c>
      <c r="C232" s="47">
        <v>0</v>
      </c>
      <c r="D232" s="47">
        <v>0</v>
      </c>
      <c r="E232" s="47">
        <v>0</v>
      </c>
      <c r="F232" s="47">
        <v>0</v>
      </c>
      <c r="G232" s="47">
        <v>0</v>
      </c>
      <c r="H232" s="47">
        <v>0</v>
      </c>
      <c r="I232" s="259">
        <v>6300700</v>
      </c>
      <c r="J232" s="48">
        <v>0</v>
      </c>
      <c r="K232" s="45" t="s">
        <v>37</v>
      </c>
      <c r="L232" s="49" t="s">
        <v>43</v>
      </c>
      <c r="M232" s="46" t="s">
        <v>336</v>
      </c>
      <c r="N232" s="47">
        <v>0</v>
      </c>
      <c r="O232" s="47">
        <v>0</v>
      </c>
      <c r="P232" s="47">
        <v>0</v>
      </c>
      <c r="Q232" s="259">
        <v>4818600</v>
      </c>
      <c r="R232" s="259">
        <f t="shared" si="3"/>
        <v>1482100</v>
      </c>
      <c r="S232" s="7">
        <v>0</v>
      </c>
      <c r="T232" s="3"/>
    </row>
    <row r="233" spans="1:20" x14ac:dyDescent="0.3">
      <c r="A233" s="45" t="s">
        <v>337</v>
      </c>
      <c r="B233" s="46" t="s">
        <v>338</v>
      </c>
      <c r="C233" s="47">
        <v>0</v>
      </c>
      <c r="D233" s="47">
        <v>0</v>
      </c>
      <c r="E233" s="47">
        <v>0</v>
      </c>
      <c r="F233" s="47">
        <v>0</v>
      </c>
      <c r="G233" s="47">
        <v>0</v>
      </c>
      <c r="H233" s="47">
        <v>0</v>
      </c>
      <c r="I233" s="47">
        <f>SUM(I234)</f>
        <v>2336499.6</v>
      </c>
      <c r="J233" s="48">
        <v>0</v>
      </c>
      <c r="K233" s="45" t="s">
        <v>337</v>
      </c>
      <c r="L233" s="49" t="s">
        <v>43</v>
      </c>
      <c r="M233" s="46" t="s">
        <v>338</v>
      </c>
      <c r="N233" s="47">
        <v>0</v>
      </c>
      <c r="O233" s="47">
        <v>0</v>
      </c>
      <c r="P233" s="47">
        <v>0</v>
      </c>
      <c r="Q233" s="47">
        <f>SUM(Q234)</f>
        <v>0</v>
      </c>
      <c r="R233" s="47">
        <f t="shared" si="3"/>
        <v>2336499.6</v>
      </c>
      <c r="S233" s="7">
        <v>0</v>
      </c>
      <c r="T233" s="3"/>
    </row>
    <row r="234" spans="1:20" x14ac:dyDescent="0.3">
      <c r="A234" s="45" t="s">
        <v>87</v>
      </c>
      <c r="B234" s="46" t="s">
        <v>339</v>
      </c>
      <c r="C234" s="47">
        <v>0</v>
      </c>
      <c r="D234" s="47">
        <v>0</v>
      </c>
      <c r="E234" s="47">
        <v>0</v>
      </c>
      <c r="F234" s="47">
        <v>0</v>
      </c>
      <c r="G234" s="47">
        <v>0</v>
      </c>
      <c r="H234" s="47">
        <v>0</v>
      </c>
      <c r="I234" s="259">
        <f>SUM(I235)</f>
        <v>2336499.6</v>
      </c>
      <c r="J234" s="260">
        <v>0</v>
      </c>
      <c r="K234" s="261" t="s">
        <v>87</v>
      </c>
      <c r="L234" s="262" t="s">
        <v>43</v>
      </c>
      <c r="M234" s="263" t="s">
        <v>339</v>
      </c>
      <c r="N234" s="259">
        <v>0</v>
      </c>
      <c r="O234" s="259">
        <v>0</v>
      </c>
      <c r="P234" s="259">
        <v>0</v>
      </c>
      <c r="Q234" s="259">
        <f>SUM(Q235)</f>
        <v>0</v>
      </c>
      <c r="R234" s="259">
        <f t="shared" si="3"/>
        <v>2336499.6</v>
      </c>
      <c r="S234" s="7">
        <v>0</v>
      </c>
      <c r="T234" s="3"/>
    </row>
    <row r="235" spans="1:20" ht="15" thickBot="1" x14ac:dyDescent="0.35">
      <c r="A235" s="45" t="s">
        <v>38</v>
      </c>
      <c r="B235" s="46" t="s">
        <v>340</v>
      </c>
      <c r="C235" s="47">
        <v>0</v>
      </c>
      <c r="D235" s="47">
        <v>0</v>
      </c>
      <c r="E235" s="47">
        <v>0</v>
      </c>
      <c r="F235" s="47">
        <v>0</v>
      </c>
      <c r="G235" s="47">
        <v>0</v>
      </c>
      <c r="H235" s="47">
        <v>0</v>
      </c>
      <c r="I235" s="259">
        <v>2336499.6</v>
      </c>
      <c r="J235" s="260">
        <v>0</v>
      </c>
      <c r="K235" s="261" t="s">
        <v>38</v>
      </c>
      <c r="L235" s="262" t="s">
        <v>43</v>
      </c>
      <c r="M235" s="263" t="s">
        <v>340</v>
      </c>
      <c r="N235" s="259">
        <v>0</v>
      </c>
      <c r="O235" s="259">
        <v>0</v>
      </c>
      <c r="P235" s="259">
        <v>0</v>
      </c>
      <c r="Q235" s="259">
        <v>0</v>
      </c>
      <c r="R235" s="259">
        <f t="shared" si="3"/>
        <v>2336499.6</v>
      </c>
      <c r="S235" s="7">
        <v>0</v>
      </c>
      <c r="T235" s="3"/>
    </row>
    <row r="236" spans="1:20" ht="12.9" customHeight="1" thickBot="1" x14ac:dyDescent="0.35">
      <c r="A236" s="50"/>
      <c r="B236" s="51"/>
      <c r="C236" s="51"/>
      <c r="D236" s="51"/>
      <c r="E236" s="51"/>
      <c r="F236" s="51"/>
      <c r="G236" s="51"/>
      <c r="H236" s="51"/>
      <c r="I236" s="51"/>
      <c r="J236" s="51"/>
      <c r="K236" s="50"/>
      <c r="L236" s="51"/>
      <c r="M236" s="51"/>
      <c r="N236" s="51"/>
      <c r="O236" s="51"/>
      <c r="P236" s="51"/>
      <c r="Q236" s="51"/>
      <c r="R236" s="51"/>
      <c r="S236" s="16"/>
      <c r="T236" s="3"/>
    </row>
    <row r="237" spans="1:20" ht="54.75" customHeight="1" thickBot="1" x14ac:dyDescent="0.35">
      <c r="A237" s="52" t="s">
        <v>341</v>
      </c>
      <c r="B237" s="53" t="s">
        <v>17</v>
      </c>
      <c r="C237" s="54">
        <v>0</v>
      </c>
      <c r="D237" s="54">
        <v>0</v>
      </c>
      <c r="E237" s="54">
        <v>0</v>
      </c>
      <c r="F237" s="54">
        <v>0</v>
      </c>
      <c r="G237" s="54">
        <v>0</v>
      </c>
      <c r="H237" s="54">
        <v>0</v>
      </c>
      <c r="I237" s="54">
        <v>-8732668.0800000001</v>
      </c>
      <c r="J237" s="55">
        <v>0</v>
      </c>
      <c r="K237" s="56" t="s">
        <v>341</v>
      </c>
      <c r="L237" s="57">
        <v>450</v>
      </c>
      <c r="M237" s="53" t="s">
        <v>17</v>
      </c>
      <c r="N237" s="54">
        <v>0</v>
      </c>
      <c r="O237" s="54">
        <v>0</v>
      </c>
      <c r="P237" s="54">
        <v>0</v>
      </c>
      <c r="Q237" s="54">
        <v>855045.23</v>
      </c>
      <c r="R237" s="54" t="s">
        <v>794</v>
      </c>
      <c r="S237" s="17">
        <v>0</v>
      </c>
      <c r="T237" s="3"/>
    </row>
    <row r="238" spans="1:20" ht="12.9" customHeight="1" x14ac:dyDescent="0.3">
      <c r="A238" s="2"/>
      <c r="B238" s="18"/>
      <c r="C238" s="9" t="s">
        <v>39</v>
      </c>
      <c r="D238" s="9" t="s">
        <v>39</v>
      </c>
      <c r="E238" s="9" t="s">
        <v>39</v>
      </c>
      <c r="F238" s="9" t="s">
        <v>39</v>
      </c>
      <c r="G238" s="9" t="s">
        <v>39</v>
      </c>
      <c r="H238" s="9" t="s">
        <v>39</v>
      </c>
      <c r="I238" s="9"/>
      <c r="J238" s="9" t="s">
        <v>39</v>
      </c>
      <c r="K238" s="10"/>
      <c r="L238" s="10"/>
      <c r="M238" s="9"/>
      <c r="N238" s="9" t="s">
        <v>39</v>
      </c>
      <c r="O238" s="9" t="s">
        <v>39</v>
      </c>
      <c r="P238" s="9" t="s">
        <v>39</v>
      </c>
      <c r="Q238" s="9"/>
      <c r="R238" s="9"/>
      <c r="S238" s="9" t="s">
        <v>39</v>
      </c>
      <c r="T238" s="3"/>
    </row>
    <row r="239" spans="1:20" ht="12.9" customHeight="1" x14ac:dyDescent="0.3">
      <c r="A239" s="4"/>
      <c r="B239" s="4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3"/>
      <c r="T239" s="3"/>
    </row>
  </sheetData>
  <mergeCells count="1">
    <mergeCell ref="A2:R2"/>
  </mergeCells>
  <pageMargins left="0.78750002384185791" right="0.59027779102325439" top="0.59027779102325439" bottom="0.39375001192092896" header="0" footer="0"/>
  <pageSetup paperSize="9" scale="49" fitToWidth="2" fitToHeight="0" orientation="landscape" errors="blank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9"/>
  <sheetViews>
    <sheetView topLeftCell="A645" zoomScale="90" zoomScaleNormal="90" workbookViewId="0">
      <selection activeCell="H645" sqref="H645:I645"/>
    </sheetView>
  </sheetViews>
  <sheetFormatPr defaultRowHeight="14.4" x14ac:dyDescent="0.3"/>
  <cols>
    <col min="1" max="1" width="48" customWidth="1"/>
    <col min="4" max="4" width="12.109375" customWidth="1"/>
    <col min="5" max="5" width="14.33203125" customWidth="1"/>
    <col min="6" max="6" width="11.33203125" customWidth="1"/>
    <col min="7" max="7" width="16" customWidth="1"/>
    <col min="8" max="8" width="15" customWidth="1"/>
    <col min="9" max="9" width="18.44140625" customWidth="1"/>
  </cols>
  <sheetData>
    <row r="1" spans="1:10" ht="54.75" customHeight="1" x14ac:dyDescent="0.3">
      <c r="A1" s="289" t="s">
        <v>784</v>
      </c>
      <c r="B1" s="289"/>
      <c r="C1" s="289"/>
      <c r="D1" s="289"/>
      <c r="E1" s="289"/>
      <c r="F1" s="289"/>
      <c r="G1" s="289"/>
      <c r="H1" s="289"/>
      <c r="I1" s="289"/>
    </row>
    <row r="2" spans="1:10" ht="21.6" customHeight="1" x14ac:dyDescent="0.3">
      <c r="A2" s="290"/>
      <c r="B2" s="289"/>
      <c r="C2" s="289"/>
      <c r="D2" s="289"/>
      <c r="E2" s="289"/>
      <c r="F2" s="289"/>
      <c r="G2" s="289"/>
      <c r="H2" s="289"/>
      <c r="I2" s="289"/>
    </row>
    <row r="3" spans="1:10" ht="15.6" x14ac:dyDescent="0.3">
      <c r="A3" s="291" t="s">
        <v>733</v>
      </c>
      <c r="B3" s="291"/>
      <c r="C3" s="291"/>
      <c r="D3" s="291"/>
      <c r="E3" s="291"/>
      <c r="F3" s="291"/>
      <c r="G3" s="291"/>
      <c r="H3" s="291"/>
      <c r="I3" s="291"/>
    </row>
    <row r="4" spans="1:10" ht="15" customHeight="1" x14ac:dyDescent="0.3">
      <c r="A4" s="292" t="s">
        <v>376</v>
      </c>
      <c r="B4" s="293" t="s">
        <v>377</v>
      </c>
      <c r="C4" s="294" t="s">
        <v>378</v>
      </c>
      <c r="D4" s="295" t="s">
        <v>379</v>
      </c>
      <c r="E4" s="296" t="s">
        <v>380</v>
      </c>
      <c r="F4" s="294" t="s">
        <v>381</v>
      </c>
      <c r="G4" s="288" t="s">
        <v>0</v>
      </c>
      <c r="H4" s="288" t="s">
        <v>1</v>
      </c>
      <c r="I4" s="288" t="s">
        <v>375</v>
      </c>
    </row>
    <row r="5" spans="1:10" ht="32.25" customHeight="1" x14ac:dyDescent="0.3">
      <c r="A5" s="292"/>
      <c r="B5" s="293"/>
      <c r="C5" s="294"/>
      <c r="D5" s="295"/>
      <c r="E5" s="296"/>
      <c r="F5" s="294"/>
      <c r="G5" s="282"/>
      <c r="H5" s="282"/>
      <c r="I5" s="282"/>
    </row>
    <row r="6" spans="1:10" x14ac:dyDescent="0.3">
      <c r="A6" s="85">
        <v>1</v>
      </c>
      <c r="B6" s="85">
        <v>2</v>
      </c>
      <c r="C6" s="122" t="s">
        <v>10</v>
      </c>
      <c r="D6" s="86" t="s">
        <v>11</v>
      </c>
      <c r="E6" s="87">
        <v>5</v>
      </c>
      <c r="F6" s="122">
        <v>6</v>
      </c>
      <c r="G6" s="88">
        <v>7</v>
      </c>
      <c r="H6" s="88">
        <v>8</v>
      </c>
      <c r="I6" s="89">
        <v>9</v>
      </c>
    </row>
    <row r="7" spans="1:10" s="75" customFormat="1" ht="35.25" customHeight="1" x14ac:dyDescent="0.3">
      <c r="A7" s="90" t="s">
        <v>382</v>
      </c>
      <c r="B7" s="123" t="s">
        <v>383</v>
      </c>
      <c r="C7" s="124"/>
      <c r="D7" s="125"/>
      <c r="E7" s="126"/>
      <c r="F7" s="127"/>
      <c r="G7" s="128">
        <f>G8+G272+G310+G155+G297+G205+G241</f>
        <v>97228541.799999997</v>
      </c>
      <c r="H7" s="128">
        <f>H8+H272+H310+H155+H297+H205+H241</f>
        <v>53803121.32</v>
      </c>
      <c r="I7" s="128">
        <f>G7-H7</f>
        <v>43425420.479999997</v>
      </c>
    </row>
    <row r="8" spans="1:10" s="77" customFormat="1" ht="25.5" customHeight="1" x14ac:dyDescent="0.3">
      <c r="A8" s="91" t="s">
        <v>384</v>
      </c>
      <c r="B8" s="129" t="s">
        <v>383</v>
      </c>
      <c r="C8" s="124" t="s">
        <v>385</v>
      </c>
      <c r="D8" s="125"/>
      <c r="E8" s="126"/>
      <c r="F8" s="127"/>
      <c r="G8" s="128">
        <f>G20+G31+G103+G108+G9+G88+G82</f>
        <v>46702628.310000002</v>
      </c>
      <c r="H8" s="128">
        <f>H20+H31+H103+H108+H9+H88+H82</f>
        <v>31111992.890000001</v>
      </c>
      <c r="I8" s="128">
        <f>G8-H8</f>
        <v>15590635.420000002</v>
      </c>
      <c r="J8" s="76"/>
    </row>
    <row r="9" spans="1:10" s="77" customFormat="1" ht="44.25" customHeight="1" x14ac:dyDescent="0.3">
      <c r="A9" s="91" t="s">
        <v>46</v>
      </c>
      <c r="B9" s="129" t="s">
        <v>383</v>
      </c>
      <c r="C9" s="124" t="s">
        <v>385</v>
      </c>
      <c r="D9" s="125" t="s">
        <v>386</v>
      </c>
      <c r="E9" s="126"/>
      <c r="F9" s="127"/>
      <c r="G9" s="128">
        <f>G16+G10</f>
        <v>2701808</v>
      </c>
      <c r="H9" s="128">
        <f t="shared" ref="H9:I9" si="0">H16+H10</f>
        <v>1348289.02</v>
      </c>
      <c r="I9" s="128">
        <f t="shared" si="0"/>
        <v>1353518.98</v>
      </c>
    </row>
    <row r="10" spans="1:10" s="77" customFormat="1" ht="64.2" customHeight="1" x14ac:dyDescent="0.3">
      <c r="A10" s="93" t="s">
        <v>401</v>
      </c>
      <c r="B10" s="136" t="s">
        <v>383</v>
      </c>
      <c r="C10" s="137" t="s">
        <v>385</v>
      </c>
      <c r="D10" s="264" t="s">
        <v>386</v>
      </c>
      <c r="E10" s="139" t="s">
        <v>402</v>
      </c>
      <c r="F10" s="140"/>
      <c r="G10" s="128">
        <f>G11</f>
        <v>35908</v>
      </c>
      <c r="H10" s="128">
        <f t="shared" ref="H10:I13" si="1">H11</f>
        <v>35908</v>
      </c>
      <c r="I10" s="128">
        <f t="shared" si="1"/>
        <v>0</v>
      </c>
    </row>
    <row r="11" spans="1:10" s="77" customFormat="1" ht="31.8" customHeight="1" x14ac:dyDescent="0.3">
      <c r="A11" s="93" t="s">
        <v>403</v>
      </c>
      <c r="B11" s="136" t="s">
        <v>383</v>
      </c>
      <c r="C11" s="137" t="s">
        <v>385</v>
      </c>
      <c r="D11" s="264" t="s">
        <v>386</v>
      </c>
      <c r="E11" s="139" t="s">
        <v>404</v>
      </c>
      <c r="F11" s="140"/>
      <c r="G11" s="135">
        <f>G12</f>
        <v>35908</v>
      </c>
      <c r="H11" s="135">
        <f t="shared" si="1"/>
        <v>35908</v>
      </c>
      <c r="I11" s="135">
        <f t="shared" si="1"/>
        <v>0</v>
      </c>
    </row>
    <row r="12" spans="1:10" s="77" customFormat="1" ht="50.4" customHeight="1" x14ac:dyDescent="0.3">
      <c r="A12" s="93" t="s">
        <v>405</v>
      </c>
      <c r="B12" s="136" t="s">
        <v>383</v>
      </c>
      <c r="C12" s="137" t="s">
        <v>385</v>
      </c>
      <c r="D12" s="264" t="s">
        <v>386</v>
      </c>
      <c r="E12" s="139" t="s">
        <v>406</v>
      </c>
      <c r="F12" s="140"/>
      <c r="G12" s="135">
        <f>G13</f>
        <v>35908</v>
      </c>
      <c r="H12" s="135">
        <f t="shared" si="1"/>
        <v>35908</v>
      </c>
      <c r="I12" s="135">
        <f t="shared" si="1"/>
        <v>0</v>
      </c>
    </row>
    <row r="13" spans="1:10" s="77" customFormat="1" ht="72" customHeight="1" x14ac:dyDescent="0.3">
      <c r="A13" s="92" t="s">
        <v>48</v>
      </c>
      <c r="B13" s="136" t="s">
        <v>383</v>
      </c>
      <c r="C13" s="137" t="s">
        <v>385</v>
      </c>
      <c r="D13" s="264" t="s">
        <v>386</v>
      </c>
      <c r="E13" s="139" t="s">
        <v>406</v>
      </c>
      <c r="F13" s="134">
        <v>100</v>
      </c>
      <c r="G13" s="135">
        <f>G14</f>
        <v>35908</v>
      </c>
      <c r="H13" s="135">
        <f t="shared" si="1"/>
        <v>35908</v>
      </c>
      <c r="I13" s="135">
        <f t="shared" si="1"/>
        <v>0</v>
      </c>
    </row>
    <row r="14" spans="1:10" s="77" customFormat="1" ht="34.200000000000003" customHeight="1" x14ac:dyDescent="0.3">
      <c r="A14" s="93" t="s">
        <v>50</v>
      </c>
      <c r="B14" s="136" t="s">
        <v>383</v>
      </c>
      <c r="C14" s="137" t="s">
        <v>385</v>
      </c>
      <c r="D14" s="264" t="s">
        <v>386</v>
      </c>
      <c r="E14" s="139" t="s">
        <v>406</v>
      </c>
      <c r="F14" s="134">
        <v>120</v>
      </c>
      <c r="G14" s="135">
        <v>35908</v>
      </c>
      <c r="H14" s="135">
        <v>35908</v>
      </c>
      <c r="I14" s="135">
        <f>G14-H14</f>
        <v>0</v>
      </c>
    </row>
    <row r="15" spans="1:10" s="77" customFormat="1" ht="34.5" customHeight="1" x14ac:dyDescent="0.3">
      <c r="A15" s="92" t="s">
        <v>387</v>
      </c>
      <c r="B15" s="130" t="s">
        <v>383</v>
      </c>
      <c r="C15" s="131" t="s">
        <v>385</v>
      </c>
      <c r="D15" s="132" t="s">
        <v>386</v>
      </c>
      <c r="E15" s="133" t="s">
        <v>388</v>
      </c>
      <c r="F15" s="134"/>
      <c r="G15" s="135">
        <f>G16</f>
        <v>2665900</v>
      </c>
      <c r="H15" s="135">
        <f t="shared" ref="H15:H18" si="2">H16</f>
        <v>1312381.02</v>
      </c>
      <c r="I15" s="135">
        <f t="shared" ref="I15:I100" si="3">G15-H15</f>
        <v>1353518.98</v>
      </c>
    </row>
    <row r="16" spans="1:10" s="75" customFormat="1" ht="29.25" customHeight="1" x14ac:dyDescent="0.3">
      <c r="A16" s="93" t="s">
        <v>389</v>
      </c>
      <c r="B16" s="130" t="s">
        <v>383</v>
      </c>
      <c r="C16" s="131" t="s">
        <v>385</v>
      </c>
      <c r="D16" s="132" t="s">
        <v>386</v>
      </c>
      <c r="E16" s="133" t="s">
        <v>390</v>
      </c>
      <c r="F16" s="134"/>
      <c r="G16" s="135">
        <f>G17</f>
        <v>2665900</v>
      </c>
      <c r="H16" s="135">
        <f t="shared" si="2"/>
        <v>1312381.02</v>
      </c>
      <c r="I16" s="135">
        <f t="shared" si="3"/>
        <v>1353518.98</v>
      </c>
    </row>
    <row r="17" spans="1:13" s="75" customFormat="1" ht="36.75" customHeight="1" x14ac:dyDescent="0.3">
      <c r="A17" s="93" t="s">
        <v>391</v>
      </c>
      <c r="B17" s="130" t="s">
        <v>383</v>
      </c>
      <c r="C17" s="131" t="s">
        <v>385</v>
      </c>
      <c r="D17" s="132" t="s">
        <v>386</v>
      </c>
      <c r="E17" s="133" t="s">
        <v>392</v>
      </c>
      <c r="F17" s="134"/>
      <c r="G17" s="135">
        <f>G18</f>
        <v>2665900</v>
      </c>
      <c r="H17" s="135">
        <f t="shared" si="2"/>
        <v>1312381.02</v>
      </c>
      <c r="I17" s="135">
        <f t="shared" si="3"/>
        <v>1353518.98</v>
      </c>
    </row>
    <row r="18" spans="1:13" s="75" customFormat="1" ht="71.25" customHeight="1" x14ac:dyDescent="0.3">
      <c r="A18" s="92" t="s">
        <v>48</v>
      </c>
      <c r="B18" s="130" t="s">
        <v>383</v>
      </c>
      <c r="C18" s="131" t="s">
        <v>385</v>
      </c>
      <c r="D18" s="132" t="s">
        <v>386</v>
      </c>
      <c r="E18" s="133" t="s">
        <v>392</v>
      </c>
      <c r="F18" s="134">
        <v>100</v>
      </c>
      <c r="G18" s="135">
        <f>G19</f>
        <v>2665900</v>
      </c>
      <c r="H18" s="135">
        <f t="shared" si="2"/>
        <v>1312381.02</v>
      </c>
      <c r="I18" s="135">
        <f t="shared" si="3"/>
        <v>1353518.98</v>
      </c>
    </row>
    <row r="19" spans="1:13" s="75" customFormat="1" ht="34.5" customHeight="1" x14ac:dyDescent="0.3">
      <c r="A19" s="93" t="s">
        <v>50</v>
      </c>
      <c r="B19" s="136" t="s">
        <v>383</v>
      </c>
      <c r="C19" s="137" t="s">
        <v>385</v>
      </c>
      <c r="D19" s="138" t="s">
        <v>386</v>
      </c>
      <c r="E19" s="139" t="s">
        <v>392</v>
      </c>
      <c r="F19" s="140">
        <v>120</v>
      </c>
      <c r="G19" s="141">
        <v>2665900</v>
      </c>
      <c r="H19" s="141">
        <v>1312381.02</v>
      </c>
      <c r="I19" s="135">
        <f>G19-H19</f>
        <v>1353518.98</v>
      </c>
    </row>
    <row r="20" spans="1:13" s="77" customFormat="1" ht="54.75" customHeight="1" x14ac:dyDescent="0.3">
      <c r="A20" s="94" t="s">
        <v>58</v>
      </c>
      <c r="B20" s="142" t="s">
        <v>383</v>
      </c>
      <c r="C20" s="143" t="s">
        <v>385</v>
      </c>
      <c r="D20" s="144" t="s">
        <v>393</v>
      </c>
      <c r="E20" s="145"/>
      <c r="F20" s="146"/>
      <c r="G20" s="147">
        <f>G26+G21</f>
        <v>336100.35</v>
      </c>
      <c r="H20" s="147">
        <f t="shared" ref="H20:I20" si="4">H26+H21</f>
        <v>230368.42</v>
      </c>
      <c r="I20" s="147">
        <f t="shared" si="4"/>
        <v>105731.93</v>
      </c>
    </row>
    <row r="21" spans="1:13" s="77" customFormat="1" ht="54.75" customHeight="1" x14ac:dyDescent="0.3">
      <c r="A21" s="93" t="s">
        <v>401</v>
      </c>
      <c r="B21" s="136" t="s">
        <v>383</v>
      </c>
      <c r="C21" s="137" t="s">
        <v>385</v>
      </c>
      <c r="D21" s="264" t="s">
        <v>393</v>
      </c>
      <c r="E21" s="139" t="s">
        <v>402</v>
      </c>
      <c r="F21" s="140"/>
      <c r="G21" s="128">
        <f t="shared" ref="G21:I24" si="5">G22</f>
        <v>336100</v>
      </c>
      <c r="H21" s="147">
        <f t="shared" si="5"/>
        <v>230368.07</v>
      </c>
      <c r="I21" s="128">
        <f t="shared" si="5"/>
        <v>105731.93</v>
      </c>
    </row>
    <row r="22" spans="1:13" s="77" customFormat="1" ht="54.75" customHeight="1" x14ac:dyDescent="0.3">
      <c r="A22" s="93" t="s">
        <v>403</v>
      </c>
      <c r="B22" s="136" t="s">
        <v>383</v>
      </c>
      <c r="C22" s="137" t="s">
        <v>385</v>
      </c>
      <c r="D22" s="264" t="s">
        <v>393</v>
      </c>
      <c r="E22" s="139" t="s">
        <v>404</v>
      </c>
      <c r="F22" s="140"/>
      <c r="G22" s="135">
        <f t="shared" si="5"/>
        <v>336100</v>
      </c>
      <c r="H22" s="141">
        <f t="shared" si="5"/>
        <v>230368.07</v>
      </c>
      <c r="I22" s="135">
        <f t="shared" si="5"/>
        <v>105731.93</v>
      </c>
    </row>
    <row r="23" spans="1:13" s="77" customFormat="1" ht="54.75" customHeight="1" x14ac:dyDescent="0.3">
      <c r="A23" s="93" t="s">
        <v>405</v>
      </c>
      <c r="B23" s="136" t="s">
        <v>383</v>
      </c>
      <c r="C23" s="137" t="s">
        <v>385</v>
      </c>
      <c r="D23" s="264" t="s">
        <v>393</v>
      </c>
      <c r="E23" s="139" t="s">
        <v>406</v>
      </c>
      <c r="F23" s="140"/>
      <c r="G23" s="135">
        <f t="shared" si="5"/>
        <v>336100</v>
      </c>
      <c r="H23" s="141">
        <f t="shared" si="5"/>
        <v>230368.07</v>
      </c>
      <c r="I23" s="135">
        <f t="shared" si="5"/>
        <v>105731.93</v>
      </c>
    </row>
    <row r="24" spans="1:13" s="77" customFormat="1" ht="54.75" customHeight="1" x14ac:dyDescent="0.3">
      <c r="A24" s="265" t="s">
        <v>398</v>
      </c>
      <c r="B24" s="266" t="s">
        <v>383</v>
      </c>
      <c r="C24" s="267" t="s">
        <v>385</v>
      </c>
      <c r="D24" s="267" t="s">
        <v>393</v>
      </c>
      <c r="E24" s="139" t="s">
        <v>406</v>
      </c>
      <c r="F24" s="268">
        <v>200</v>
      </c>
      <c r="G24" s="141">
        <f t="shared" si="5"/>
        <v>336100</v>
      </c>
      <c r="H24" s="141">
        <f t="shared" si="5"/>
        <v>230368.07</v>
      </c>
      <c r="I24" s="141">
        <f t="shared" si="5"/>
        <v>105731.93</v>
      </c>
    </row>
    <row r="25" spans="1:13" s="77" customFormat="1" ht="54.75" customHeight="1" x14ac:dyDescent="0.3">
      <c r="A25" s="265" t="s">
        <v>62</v>
      </c>
      <c r="B25" s="266" t="s">
        <v>383</v>
      </c>
      <c r="C25" s="267" t="s">
        <v>385</v>
      </c>
      <c r="D25" s="267" t="s">
        <v>393</v>
      </c>
      <c r="E25" s="139" t="s">
        <v>406</v>
      </c>
      <c r="F25" s="268">
        <v>240</v>
      </c>
      <c r="G25" s="141">
        <v>336100</v>
      </c>
      <c r="H25" s="141">
        <v>230368.07</v>
      </c>
      <c r="I25" s="141">
        <f>G25-H25</f>
        <v>105731.93</v>
      </c>
    </row>
    <row r="26" spans="1:13" s="75" customFormat="1" ht="40.5" customHeight="1" x14ac:dyDescent="0.3">
      <c r="A26" s="93" t="s">
        <v>387</v>
      </c>
      <c r="B26" s="136" t="s">
        <v>383</v>
      </c>
      <c r="C26" s="137" t="s">
        <v>385</v>
      </c>
      <c r="D26" s="138" t="s">
        <v>393</v>
      </c>
      <c r="E26" s="139" t="s">
        <v>388</v>
      </c>
      <c r="F26" s="140"/>
      <c r="G26" s="141">
        <f>G27</f>
        <v>0.35</v>
      </c>
      <c r="H26" s="141">
        <f t="shared" ref="H26:H28" si="6">H27</f>
        <v>0.35</v>
      </c>
      <c r="I26" s="135">
        <f t="shared" si="3"/>
        <v>0</v>
      </c>
      <c r="K26" s="78"/>
      <c r="L26" s="78"/>
      <c r="M26" s="78"/>
    </row>
    <row r="27" spans="1:13" s="75" customFormat="1" ht="28.5" customHeight="1" x14ac:dyDescent="0.3">
      <c r="A27" s="93" t="s">
        <v>394</v>
      </c>
      <c r="B27" s="136" t="s">
        <v>383</v>
      </c>
      <c r="C27" s="137" t="s">
        <v>385</v>
      </c>
      <c r="D27" s="138" t="s">
        <v>393</v>
      </c>
      <c r="E27" s="139" t="s">
        <v>395</v>
      </c>
      <c r="F27" s="140"/>
      <c r="G27" s="141">
        <f>G28</f>
        <v>0.35</v>
      </c>
      <c r="H27" s="141">
        <f>H28</f>
        <v>0.35</v>
      </c>
      <c r="I27" s="141">
        <f>I28</f>
        <v>0</v>
      </c>
    </row>
    <row r="28" spans="1:13" s="75" customFormat="1" ht="30" customHeight="1" x14ac:dyDescent="0.3">
      <c r="A28" s="93" t="s">
        <v>797</v>
      </c>
      <c r="B28" s="136" t="s">
        <v>383</v>
      </c>
      <c r="C28" s="137" t="s">
        <v>385</v>
      </c>
      <c r="D28" s="138" t="s">
        <v>393</v>
      </c>
      <c r="E28" s="139" t="s">
        <v>796</v>
      </c>
      <c r="F28" s="140"/>
      <c r="G28" s="141">
        <f>G29</f>
        <v>0.35</v>
      </c>
      <c r="H28" s="141">
        <f t="shared" si="6"/>
        <v>0.35</v>
      </c>
      <c r="I28" s="135">
        <f t="shared" si="3"/>
        <v>0</v>
      </c>
    </row>
    <row r="29" spans="1:13" s="75" customFormat="1" ht="20.399999999999999" customHeight="1" x14ac:dyDescent="0.3">
      <c r="A29" s="93" t="s">
        <v>88</v>
      </c>
      <c r="B29" s="136" t="s">
        <v>383</v>
      </c>
      <c r="C29" s="137" t="s">
        <v>385</v>
      </c>
      <c r="D29" s="138" t="s">
        <v>393</v>
      </c>
      <c r="E29" s="139" t="s">
        <v>796</v>
      </c>
      <c r="F29" s="140">
        <v>800</v>
      </c>
      <c r="G29" s="141">
        <f>G30</f>
        <v>0.35</v>
      </c>
      <c r="H29" s="141">
        <f>H30</f>
        <v>0.35</v>
      </c>
      <c r="I29" s="135">
        <f>I30</f>
        <v>0</v>
      </c>
    </row>
    <row r="30" spans="1:13" s="75" customFormat="1" ht="15.6" customHeight="1" x14ac:dyDescent="0.3">
      <c r="A30" s="96" t="s">
        <v>94</v>
      </c>
      <c r="B30" s="136" t="s">
        <v>383</v>
      </c>
      <c r="C30" s="137" t="s">
        <v>385</v>
      </c>
      <c r="D30" s="138" t="s">
        <v>393</v>
      </c>
      <c r="E30" s="139" t="s">
        <v>796</v>
      </c>
      <c r="F30" s="140">
        <v>850</v>
      </c>
      <c r="G30" s="141">
        <v>0.35</v>
      </c>
      <c r="H30" s="141">
        <v>0.35</v>
      </c>
      <c r="I30" s="135">
        <f t="shared" si="3"/>
        <v>0</v>
      </c>
    </row>
    <row r="31" spans="1:13" s="75" customFormat="1" ht="73.5" customHeight="1" x14ac:dyDescent="0.3">
      <c r="A31" s="94" t="s">
        <v>399</v>
      </c>
      <c r="B31" s="142" t="s">
        <v>383</v>
      </c>
      <c r="C31" s="143" t="s">
        <v>385</v>
      </c>
      <c r="D31" s="144" t="s">
        <v>400</v>
      </c>
      <c r="E31" s="145"/>
      <c r="F31" s="146"/>
      <c r="G31" s="147">
        <f>G40+G57+G32+G53</f>
        <v>25772773.650000002</v>
      </c>
      <c r="H31" s="147">
        <f t="shared" ref="H31:I31" si="7">H40+H57+H32+H53</f>
        <v>16765606.100000001</v>
      </c>
      <c r="I31" s="147">
        <f t="shared" si="7"/>
        <v>9007167.5500000026</v>
      </c>
    </row>
    <row r="32" spans="1:13" s="75" customFormat="1" ht="63.75" customHeight="1" x14ac:dyDescent="0.3">
      <c r="A32" s="93" t="s">
        <v>401</v>
      </c>
      <c r="B32" s="136" t="s">
        <v>383</v>
      </c>
      <c r="C32" s="137" t="s">
        <v>385</v>
      </c>
      <c r="D32" s="138" t="s">
        <v>400</v>
      </c>
      <c r="E32" s="139" t="s">
        <v>402</v>
      </c>
      <c r="F32" s="140"/>
      <c r="G32" s="135">
        <f>G33</f>
        <v>1548798.3</v>
      </c>
      <c r="H32" s="135">
        <f t="shared" ref="H32:H38" si="8">H33</f>
        <v>1548798.3</v>
      </c>
      <c r="I32" s="135">
        <f t="shared" si="3"/>
        <v>0</v>
      </c>
    </row>
    <row r="33" spans="1:9" s="75" customFormat="1" ht="28.5" customHeight="1" x14ac:dyDescent="0.3">
      <c r="A33" s="93" t="s">
        <v>403</v>
      </c>
      <c r="B33" s="136" t="s">
        <v>383</v>
      </c>
      <c r="C33" s="137" t="s">
        <v>385</v>
      </c>
      <c r="D33" s="138" t="s">
        <v>400</v>
      </c>
      <c r="E33" s="139" t="s">
        <v>404</v>
      </c>
      <c r="F33" s="140"/>
      <c r="G33" s="135">
        <f>G34</f>
        <v>1548798.3</v>
      </c>
      <c r="H33" s="135">
        <f t="shared" si="8"/>
        <v>1548798.3</v>
      </c>
      <c r="I33" s="135">
        <f t="shared" si="3"/>
        <v>0</v>
      </c>
    </row>
    <row r="34" spans="1:9" s="75" customFormat="1" ht="50.25" customHeight="1" x14ac:dyDescent="0.3">
      <c r="A34" s="93" t="s">
        <v>405</v>
      </c>
      <c r="B34" s="136" t="s">
        <v>383</v>
      </c>
      <c r="C34" s="137" t="s">
        <v>385</v>
      </c>
      <c r="D34" s="138" t="s">
        <v>400</v>
      </c>
      <c r="E34" s="139" t="s">
        <v>406</v>
      </c>
      <c r="F34" s="140"/>
      <c r="G34" s="141">
        <f>G38+G35</f>
        <v>1548798.3</v>
      </c>
      <c r="H34" s="141">
        <f t="shared" ref="H34:I34" si="9">H38+H35</f>
        <v>1548798.3</v>
      </c>
      <c r="I34" s="141">
        <f t="shared" si="9"/>
        <v>0</v>
      </c>
    </row>
    <row r="35" spans="1:9" s="75" customFormat="1" ht="81.599999999999994" customHeight="1" x14ac:dyDescent="0.3">
      <c r="A35" s="93" t="s">
        <v>415</v>
      </c>
      <c r="B35" s="136" t="s">
        <v>383</v>
      </c>
      <c r="C35" s="137" t="s">
        <v>385</v>
      </c>
      <c r="D35" s="138" t="s">
        <v>400</v>
      </c>
      <c r="E35" s="139" t="s">
        <v>406</v>
      </c>
      <c r="F35" s="140">
        <v>100</v>
      </c>
      <c r="G35" s="141">
        <f>G36+G37</f>
        <v>7900</v>
      </c>
      <c r="H35" s="141">
        <f t="shared" ref="H35:I35" si="10">H36+H37</f>
        <v>7900</v>
      </c>
      <c r="I35" s="141">
        <f t="shared" si="10"/>
        <v>0</v>
      </c>
    </row>
    <row r="36" spans="1:9" s="75" customFormat="1" ht="22.2" customHeight="1" x14ac:dyDescent="0.3">
      <c r="A36" s="95" t="s">
        <v>69</v>
      </c>
      <c r="B36" s="136" t="s">
        <v>383</v>
      </c>
      <c r="C36" s="137" t="s">
        <v>385</v>
      </c>
      <c r="D36" s="138" t="s">
        <v>400</v>
      </c>
      <c r="E36" s="139" t="s">
        <v>406</v>
      </c>
      <c r="F36" s="140">
        <v>110</v>
      </c>
      <c r="G36" s="141">
        <v>5600</v>
      </c>
      <c r="H36" s="141">
        <v>5600</v>
      </c>
      <c r="I36" s="135">
        <f>G36-H36</f>
        <v>0</v>
      </c>
    </row>
    <row r="37" spans="1:9" s="75" customFormat="1" ht="33" customHeight="1" x14ac:dyDescent="0.3">
      <c r="A37" s="93" t="s">
        <v>50</v>
      </c>
      <c r="B37" s="136" t="s">
        <v>383</v>
      </c>
      <c r="C37" s="137" t="s">
        <v>385</v>
      </c>
      <c r="D37" s="138" t="s">
        <v>400</v>
      </c>
      <c r="E37" s="139" t="s">
        <v>406</v>
      </c>
      <c r="F37" s="140">
        <v>120</v>
      </c>
      <c r="G37" s="141">
        <v>2300</v>
      </c>
      <c r="H37" s="141">
        <v>2300</v>
      </c>
      <c r="I37" s="135">
        <f>G37-H37</f>
        <v>0</v>
      </c>
    </row>
    <row r="38" spans="1:9" s="75" customFormat="1" ht="33" customHeight="1" x14ac:dyDescent="0.3">
      <c r="A38" s="93" t="s">
        <v>398</v>
      </c>
      <c r="B38" s="136" t="s">
        <v>383</v>
      </c>
      <c r="C38" s="137" t="s">
        <v>385</v>
      </c>
      <c r="D38" s="138" t="s">
        <v>400</v>
      </c>
      <c r="E38" s="139" t="s">
        <v>406</v>
      </c>
      <c r="F38" s="140">
        <v>200</v>
      </c>
      <c r="G38" s="141">
        <f>G39</f>
        <v>1540898.3</v>
      </c>
      <c r="H38" s="141">
        <f t="shared" si="8"/>
        <v>1540898.3</v>
      </c>
      <c r="I38" s="135">
        <f t="shared" si="3"/>
        <v>0</v>
      </c>
    </row>
    <row r="39" spans="1:9" s="75" customFormat="1" ht="52.5" customHeight="1" x14ac:dyDescent="0.3">
      <c r="A39" s="93" t="s">
        <v>62</v>
      </c>
      <c r="B39" s="136" t="s">
        <v>383</v>
      </c>
      <c r="C39" s="137" t="s">
        <v>385</v>
      </c>
      <c r="D39" s="138" t="s">
        <v>400</v>
      </c>
      <c r="E39" s="139" t="s">
        <v>406</v>
      </c>
      <c r="F39" s="140">
        <v>240</v>
      </c>
      <c r="G39" s="141">
        <v>1540898.3</v>
      </c>
      <c r="H39" s="141">
        <v>1540898.3</v>
      </c>
      <c r="I39" s="135">
        <f t="shared" si="3"/>
        <v>0</v>
      </c>
    </row>
    <row r="40" spans="1:9" s="75" customFormat="1" ht="34.5" customHeight="1" x14ac:dyDescent="0.3">
      <c r="A40" s="92" t="s">
        <v>407</v>
      </c>
      <c r="B40" s="130" t="s">
        <v>383</v>
      </c>
      <c r="C40" s="131" t="s">
        <v>385</v>
      </c>
      <c r="D40" s="132" t="s">
        <v>400</v>
      </c>
      <c r="E40" s="133" t="s">
        <v>408</v>
      </c>
      <c r="F40" s="134"/>
      <c r="G40" s="135">
        <f>G41</f>
        <v>1400100</v>
      </c>
      <c r="H40" s="135">
        <f t="shared" ref="H40" si="11">H41</f>
        <v>910750.33000000007</v>
      </c>
      <c r="I40" s="135">
        <f t="shared" si="3"/>
        <v>489349.66999999993</v>
      </c>
    </row>
    <row r="41" spans="1:9" s="75" customFormat="1" ht="31.5" customHeight="1" x14ac:dyDescent="0.3">
      <c r="A41" s="92" t="s">
        <v>409</v>
      </c>
      <c r="B41" s="130" t="s">
        <v>383</v>
      </c>
      <c r="C41" s="131" t="s">
        <v>385</v>
      </c>
      <c r="D41" s="132" t="s">
        <v>400</v>
      </c>
      <c r="E41" s="133" t="s">
        <v>410</v>
      </c>
      <c r="F41" s="134"/>
      <c r="G41" s="135">
        <f>G42+G47+G50</f>
        <v>1400100</v>
      </c>
      <c r="H41" s="135">
        <f t="shared" ref="H41" si="12">H42+H47+H50</f>
        <v>910750.33000000007</v>
      </c>
      <c r="I41" s="135">
        <f t="shared" si="3"/>
        <v>489349.66999999993</v>
      </c>
    </row>
    <row r="42" spans="1:9" s="75" customFormat="1" ht="92.25" customHeight="1" x14ac:dyDescent="0.3">
      <c r="A42" s="93" t="s">
        <v>411</v>
      </c>
      <c r="B42" s="136" t="s">
        <v>383</v>
      </c>
      <c r="C42" s="137" t="s">
        <v>385</v>
      </c>
      <c r="D42" s="138" t="s">
        <v>400</v>
      </c>
      <c r="E42" s="139" t="s">
        <v>412</v>
      </c>
      <c r="F42" s="140"/>
      <c r="G42" s="141">
        <f>G43+G45</f>
        <v>466700</v>
      </c>
      <c r="H42" s="141">
        <f t="shared" ref="H42" si="13">H43+H45</f>
        <v>238315.54</v>
      </c>
      <c r="I42" s="135">
        <f t="shared" si="3"/>
        <v>228384.46</v>
      </c>
    </row>
    <row r="43" spans="1:9" s="75" customFormat="1" ht="78.75" customHeight="1" x14ac:dyDescent="0.3">
      <c r="A43" s="93" t="s">
        <v>48</v>
      </c>
      <c r="B43" s="136" t="s">
        <v>383</v>
      </c>
      <c r="C43" s="137" t="s">
        <v>385</v>
      </c>
      <c r="D43" s="138" t="s">
        <v>400</v>
      </c>
      <c r="E43" s="139" t="s">
        <v>412</v>
      </c>
      <c r="F43" s="140">
        <v>100</v>
      </c>
      <c r="G43" s="141">
        <f>G44</f>
        <v>456700</v>
      </c>
      <c r="H43" s="141">
        <f t="shared" ref="H43" si="14">H44</f>
        <v>238315.54</v>
      </c>
      <c r="I43" s="135">
        <f t="shared" si="3"/>
        <v>218384.46</v>
      </c>
    </row>
    <row r="44" spans="1:9" s="75" customFormat="1" ht="34.5" customHeight="1" x14ac:dyDescent="0.3">
      <c r="A44" s="95" t="s">
        <v>50</v>
      </c>
      <c r="B44" s="136" t="s">
        <v>383</v>
      </c>
      <c r="C44" s="137" t="s">
        <v>385</v>
      </c>
      <c r="D44" s="138" t="s">
        <v>400</v>
      </c>
      <c r="E44" s="139" t="s">
        <v>412</v>
      </c>
      <c r="F44" s="148">
        <v>120</v>
      </c>
      <c r="G44" s="141">
        <v>456700</v>
      </c>
      <c r="H44" s="141">
        <v>238315.54</v>
      </c>
      <c r="I44" s="135">
        <f t="shared" si="3"/>
        <v>218384.46</v>
      </c>
    </row>
    <row r="45" spans="1:9" s="75" customFormat="1" ht="37.5" customHeight="1" x14ac:dyDescent="0.3">
      <c r="A45" s="95" t="s">
        <v>398</v>
      </c>
      <c r="B45" s="136" t="s">
        <v>383</v>
      </c>
      <c r="C45" s="137" t="s">
        <v>385</v>
      </c>
      <c r="D45" s="138" t="s">
        <v>400</v>
      </c>
      <c r="E45" s="139" t="s">
        <v>412</v>
      </c>
      <c r="F45" s="148">
        <v>200</v>
      </c>
      <c r="G45" s="141">
        <f>G46</f>
        <v>10000</v>
      </c>
      <c r="H45" s="141">
        <f t="shared" ref="H45" si="15">H46</f>
        <v>0</v>
      </c>
      <c r="I45" s="135">
        <f t="shared" si="3"/>
        <v>10000</v>
      </c>
    </row>
    <row r="46" spans="1:9" s="75" customFormat="1" ht="46.5" customHeight="1" x14ac:dyDescent="0.3">
      <c r="A46" s="95" t="s">
        <v>62</v>
      </c>
      <c r="B46" s="136" t="s">
        <v>383</v>
      </c>
      <c r="C46" s="137" t="s">
        <v>385</v>
      </c>
      <c r="D46" s="138" t="s">
        <v>400</v>
      </c>
      <c r="E46" s="139" t="s">
        <v>412</v>
      </c>
      <c r="F46" s="148">
        <v>240</v>
      </c>
      <c r="G46" s="141">
        <v>10000</v>
      </c>
      <c r="H46" s="141">
        <v>0</v>
      </c>
      <c r="I46" s="135">
        <f t="shared" si="3"/>
        <v>10000</v>
      </c>
    </row>
    <row r="47" spans="1:9" s="75" customFormat="1" ht="63.75" customHeight="1" x14ac:dyDescent="0.3">
      <c r="A47" s="95" t="s">
        <v>413</v>
      </c>
      <c r="B47" s="136" t="s">
        <v>383</v>
      </c>
      <c r="C47" s="137" t="s">
        <v>385</v>
      </c>
      <c r="D47" s="138" t="s">
        <v>400</v>
      </c>
      <c r="E47" s="139" t="s">
        <v>414</v>
      </c>
      <c r="F47" s="140"/>
      <c r="G47" s="141">
        <f>G48</f>
        <v>466700</v>
      </c>
      <c r="H47" s="141">
        <f t="shared" ref="H47:H48" si="16">H48</f>
        <v>343378.09</v>
      </c>
      <c r="I47" s="135">
        <f t="shared" si="3"/>
        <v>123321.90999999997</v>
      </c>
    </row>
    <row r="48" spans="1:9" s="75" customFormat="1" ht="74.25" customHeight="1" x14ac:dyDescent="0.3">
      <c r="A48" s="93" t="s">
        <v>415</v>
      </c>
      <c r="B48" s="136" t="s">
        <v>383</v>
      </c>
      <c r="C48" s="137" t="s">
        <v>385</v>
      </c>
      <c r="D48" s="138" t="s">
        <v>400</v>
      </c>
      <c r="E48" s="139" t="s">
        <v>414</v>
      </c>
      <c r="F48" s="140">
        <v>100</v>
      </c>
      <c r="G48" s="141">
        <f>G49</f>
        <v>466700</v>
      </c>
      <c r="H48" s="141">
        <f t="shared" si="16"/>
        <v>343378.09</v>
      </c>
      <c r="I48" s="135">
        <f t="shared" si="3"/>
        <v>123321.90999999997</v>
      </c>
    </row>
    <row r="49" spans="1:9" s="75" customFormat="1" ht="27" x14ac:dyDescent="0.3">
      <c r="A49" s="93" t="s">
        <v>50</v>
      </c>
      <c r="B49" s="136" t="s">
        <v>383</v>
      </c>
      <c r="C49" s="137" t="s">
        <v>385</v>
      </c>
      <c r="D49" s="138" t="s">
        <v>400</v>
      </c>
      <c r="E49" s="139" t="s">
        <v>414</v>
      </c>
      <c r="F49" s="140">
        <v>120</v>
      </c>
      <c r="G49" s="141">
        <v>466700</v>
      </c>
      <c r="H49" s="141">
        <v>343378.09</v>
      </c>
      <c r="I49" s="135">
        <f t="shared" si="3"/>
        <v>123321.90999999997</v>
      </c>
    </row>
    <row r="50" spans="1:9" s="75" customFormat="1" ht="118.5" customHeight="1" x14ac:dyDescent="0.3">
      <c r="A50" s="95" t="s">
        <v>416</v>
      </c>
      <c r="B50" s="136" t="s">
        <v>383</v>
      </c>
      <c r="C50" s="137" t="s">
        <v>385</v>
      </c>
      <c r="D50" s="138" t="s">
        <v>400</v>
      </c>
      <c r="E50" s="139" t="s">
        <v>417</v>
      </c>
      <c r="F50" s="140"/>
      <c r="G50" s="141">
        <f>G51</f>
        <v>466700</v>
      </c>
      <c r="H50" s="141">
        <f t="shared" ref="H50:H51" si="17">H51</f>
        <v>329056.7</v>
      </c>
      <c r="I50" s="135">
        <f t="shared" si="3"/>
        <v>137643.29999999999</v>
      </c>
    </row>
    <row r="51" spans="1:9" s="75" customFormat="1" ht="74.25" customHeight="1" x14ac:dyDescent="0.3">
      <c r="A51" s="93" t="s">
        <v>415</v>
      </c>
      <c r="B51" s="136" t="s">
        <v>383</v>
      </c>
      <c r="C51" s="137" t="s">
        <v>385</v>
      </c>
      <c r="D51" s="138" t="s">
        <v>400</v>
      </c>
      <c r="E51" s="139" t="s">
        <v>417</v>
      </c>
      <c r="F51" s="140">
        <v>100</v>
      </c>
      <c r="G51" s="141">
        <f>G52</f>
        <v>466700</v>
      </c>
      <c r="H51" s="141">
        <f t="shared" si="17"/>
        <v>329056.7</v>
      </c>
      <c r="I51" s="135">
        <f t="shared" si="3"/>
        <v>137643.29999999999</v>
      </c>
    </row>
    <row r="52" spans="1:9" s="75" customFormat="1" ht="38.25" customHeight="1" x14ac:dyDescent="0.3">
      <c r="A52" s="93" t="s">
        <v>50</v>
      </c>
      <c r="B52" s="136" t="s">
        <v>383</v>
      </c>
      <c r="C52" s="137" t="s">
        <v>385</v>
      </c>
      <c r="D52" s="138" t="s">
        <v>400</v>
      </c>
      <c r="E52" s="139" t="s">
        <v>417</v>
      </c>
      <c r="F52" s="140">
        <v>120</v>
      </c>
      <c r="G52" s="141">
        <v>466700</v>
      </c>
      <c r="H52" s="141">
        <v>329056.7</v>
      </c>
      <c r="I52" s="135">
        <f t="shared" si="3"/>
        <v>137643.29999999999</v>
      </c>
    </row>
    <row r="53" spans="1:9" s="75" customFormat="1" ht="21" customHeight="1" x14ac:dyDescent="0.3">
      <c r="A53" s="92" t="s">
        <v>38</v>
      </c>
      <c r="B53" s="136" t="s">
        <v>383</v>
      </c>
      <c r="C53" s="131" t="s">
        <v>385</v>
      </c>
      <c r="D53" s="132" t="s">
        <v>400</v>
      </c>
      <c r="E53" s="133" t="s">
        <v>418</v>
      </c>
      <c r="F53" s="134"/>
      <c r="G53" s="135">
        <f>G54</f>
        <v>634400</v>
      </c>
      <c r="H53" s="135">
        <f t="shared" ref="H53:H55" si="18">H54</f>
        <v>396499.99</v>
      </c>
      <c r="I53" s="135">
        <f t="shared" si="3"/>
        <v>237900.01</v>
      </c>
    </row>
    <row r="54" spans="1:9" s="75" customFormat="1" ht="36.75" customHeight="1" x14ac:dyDescent="0.3">
      <c r="A54" s="93" t="s">
        <v>419</v>
      </c>
      <c r="B54" s="136" t="s">
        <v>383</v>
      </c>
      <c r="C54" s="137" t="s">
        <v>385</v>
      </c>
      <c r="D54" s="138" t="s">
        <v>400</v>
      </c>
      <c r="E54" s="133" t="s">
        <v>420</v>
      </c>
      <c r="F54" s="140"/>
      <c r="G54" s="141">
        <f>G55</f>
        <v>634400</v>
      </c>
      <c r="H54" s="141">
        <f t="shared" si="18"/>
        <v>396499.99</v>
      </c>
      <c r="I54" s="135">
        <f t="shared" si="3"/>
        <v>237900.01</v>
      </c>
    </row>
    <row r="55" spans="1:9" s="75" customFormat="1" ht="35.25" customHeight="1" x14ac:dyDescent="0.3">
      <c r="A55" s="95" t="s">
        <v>398</v>
      </c>
      <c r="B55" s="136" t="s">
        <v>383</v>
      </c>
      <c r="C55" s="137" t="s">
        <v>385</v>
      </c>
      <c r="D55" s="138" t="s">
        <v>400</v>
      </c>
      <c r="E55" s="133" t="s">
        <v>420</v>
      </c>
      <c r="F55" s="140">
        <v>200</v>
      </c>
      <c r="G55" s="141">
        <f>G56</f>
        <v>634400</v>
      </c>
      <c r="H55" s="141">
        <f t="shared" si="18"/>
        <v>396499.99</v>
      </c>
      <c r="I55" s="135">
        <f t="shared" si="3"/>
        <v>237900.01</v>
      </c>
    </row>
    <row r="56" spans="1:9" s="75" customFormat="1" ht="51" customHeight="1" x14ac:dyDescent="0.3">
      <c r="A56" s="95" t="s">
        <v>62</v>
      </c>
      <c r="B56" s="136" t="s">
        <v>383</v>
      </c>
      <c r="C56" s="137" t="s">
        <v>385</v>
      </c>
      <c r="D56" s="138" t="s">
        <v>400</v>
      </c>
      <c r="E56" s="133" t="s">
        <v>420</v>
      </c>
      <c r="F56" s="140">
        <v>240</v>
      </c>
      <c r="G56" s="141">
        <v>634400</v>
      </c>
      <c r="H56" s="141">
        <v>396499.99</v>
      </c>
      <c r="I56" s="135">
        <f t="shared" si="3"/>
        <v>237900.01</v>
      </c>
    </row>
    <row r="57" spans="1:9" s="75" customFormat="1" ht="33" customHeight="1" x14ac:dyDescent="0.3">
      <c r="A57" s="92" t="s">
        <v>387</v>
      </c>
      <c r="B57" s="130" t="s">
        <v>383</v>
      </c>
      <c r="C57" s="131" t="s">
        <v>385</v>
      </c>
      <c r="D57" s="132" t="s">
        <v>400</v>
      </c>
      <c r="E57" s="133" t="s">
        <v>388</v>
      </c>
      <c r="F57" s="134"/>
      <c r="G57" s="135">
        <f>G58+G76</f>
        <v>22189475.350000001</v>
      </c>
      <c r="H57" s="135">
        <f t="shared" ref="H57:I57" si="19">H58+H76</f>
        <v>13909557.48</v>
      </c>
      <c r="I57" s="135">
        <f t="shared" si="19"/>
        <v>8279917.870000002</v>
      </c>
    </row>
    <row r="58" spans="1:9" s="75" customFormat="1" ht="31.5" customHeight="1" x14ac:dyDescent="0.3">
      <c r="A58" s="93" t="s">
        <v>389</v>
      </c>
      <c r="B58" s="130" t="s">
        <v>383</v>
      </c>
      <c r="C58" s="131" t="s">
        <v>385</v>
      </c>
      <c r="D58" s="132" t="s">
        <v>400</v>
      </c>
      <c r="E58" s="133" t="s">
        <v>390</v>
      </c>
      <c r="F58" s="134"/>
      <c r="G58" s="135">
        <f>G59+G67+G64+G70+G73</f>
        <v>21979175.350000001</v>
      </c>
      <c r="H58" s="135">
        <f t="shared" ref="H58:I58" si="20">H59+H67+H64+H70+H73</f>
        <v>13699257.48</v>
      </c>
      <c r="I58" s="135">
        <f t="shared" si="20"/>
        <v>8279917.870000002</v>
      </c>
    </row>
    <row r="59" spans="1:9" s="75" customFormat="1" ht="29.25" customHeight="1" x14ac:dyDescent="0.3">
      <c r="A59" s="93" t="s">
        <v>421</v>
      </c>
      <c r="B59" s="149" t="s">
        <v>383</v>
      </c>
      <c r="C59" s="150" t="s">
        <v>385</v>
      </c>
      <c r="D59" s="151" t="s">
        <v>400</v>
      </c>
      <c r="E59" s="133" t="s">
        <v>422</v>
      </c>
      <c r="F59" s="134"/>
      <c r="G59" s="135">
        <f>G60+G62</f>
        <v>20424153.600000001</v>
      </c>
      <c r="H59" s="135">
        <f t="shared" ref="H59:I59" si="21">H60+H62</f>
        <v>12410915.77</v>
      </c>
      <c r="I59" s="135">
        <f t="shared" si="21"/>
        <v>8013237.8300000019</v>
      </c>
    </row>
    <row r="60" spans="1:9" s="75" customFormat="1" ht="72" customHeight="1" x14ac:dyDescent="0.3">
      <c r="A60" s="93" t="s">
        <v>48</v>
      </c>
      <c r="B60" s="136" t="s">
        <v>383</v>
      </c>
      <c r="C60" s="137" t="s">
        <v>385</v>
      </c>
      <c r="D60" s="138" t="s">
        <v>400</v>
      </c>
      <c r="E60" s="139" t="s">
        <v>422</v>
      </c>
      <c r="F60" s="140">
        <v>100</v>
      </c>
      <c r="G60" s="141">
        <f>G61</f>
        <v>20417303.600000001</v>
      </c>
      <c r="H60" s="141">
        <f t="shared" ref="H60:I60" si="22">H61</f>
        <v>12404065.77</v>
      </c>
      <c r="I60" s="141">
        <f t="shared" si="22"/>
        <v>8013237.8300000019</v>
      </c>
    </row>
    <row r="61" spans="1:9" s="75" customFormat="1" ht="31.5" customHeight="1" x14ac:dyDescent="0.3">
      <c r="A61" s="93" t="s">
        <v>50</v>
      </c>
      <c r="B61" s="136" t="s">
        <v>383</v>
      </c>
      <c r="C61" s="137" t="s">
        <v>385</v>
      </c>
      <c r="D61" s="138" t="s">
        <v>400</v>
      </c>
      <c r="E61" s="139" t="s">
        <v>422</v>
      </c>
      <c r="F61" s="140">
        <v>120</v>
      </c>
      <c r="G61" s="141">
        <v>20417303.600000001</v>
      </c>
      <c r="H61" s="141">
        <v>12404065.77</v>
      </c>
      <c r="I61" s="135">
        <f t="shared" si="3"/>
        <v>8013237.8300000019</v>
      </c>
    </row>
    <row r="62" spans="1:9" s="75" customFormat="1" ht="23.4" customHeight="1" x14ac:dyDescent="0.3">
      <c r="A62" s="93" t="s">
        <v>81</v>
      </c>
      <c r="B62" s="136" t="s">
        <v>383</v>
      </c>
      <c r="C62" s="137" t="s">
        <v>385</v>
      </c>
      <c r="D62" s="138" t="s">
        <v>400</v>
      </c>
      <c r="E62" s="139" t="s">
        <v>422</v>
      </c>
      <c r="F62" s="140">
        <v>300</v>
      </c>
      <c r="G62" s="141">
        <f>G63</f>
        <v>6850</v>
      </c>
      <c r="H62" s="141">
        <f>H63</f>
        <v>6850</v>
      </c>
      <c r="I62" s="135">
        <f>I63</f>
        <v>0</v>
      </c>
    </row>
    <row r="63" spans="1:9" s="75" customFormat="1" ht="31.5" customHeight="1" x14ac:dyDescent="0.3">
      <c r="A63" s="93" t="s">
        <v>83</v>
      </c>
      <c r="B63" s="136" t="s">
        <v>383</v>
      </c>
      <c r="C63" s="137" t="s">
        <v>385</v>
      </c>
      <c r="D63" s="138" t="s">
        <v>400</v>
      </c>
      <c r="E63" s="139" t="s">
        <v>422</v>
      </c>
      <c r="F63" s="140">
        <v>320</v>
      </c>
      <c r="G63" s="141">
        <v>6850</v>
      </c>
      <c r="H63" s="141">
        <v>6850</v>
      </c>
      <c r="I63" s="135">
        <f>G63-H63</f>
        <v>0</v>
      </c>
    </row>
    <row r="64" spans="1:9" s="75" customFormat="1" ht="36" customHeight="1" x14ac:dyDescent="0.3">
      <c r="A64" s="93" t="s">
        <v>423</v>
      </c>
      <c r="B64" s="136" t="s">
        <v>383</v>
      </c>
      <c r="C64" s="137" t="s">
        <v>385</v>
      </c>
      <c r="D64" s="138" t="s">
        <v>400</v>
      </c>
      <c r="E64" s="139" t="s">
        <v>424</v>
      </c>
      <c r="F64" s="140"/>
      <c r="G64" s="141">
        <f>G65</f>
        <v>1167336.1299999999</v>
      </c>
      <c r="H64" s="141">
        <f t="shared" ref="H64" si="23">H65</f>
        <v>1095366.8700000001</v>
      </c>
      <c r="I64" s="135">
        <f t="shared" si="3"/>
        <v>71969.259999999776</v>
      </c>
    </row>
    <row r="65" spans="1:9" s="75" customFormat="1" ht="79.5" customHeight="1" x14ac:dyDescent="0.3">
      <c r="A65" s="93" t="s">
        <v>48</v>
      </c>
      <c r="B65" s="136" t="s">
        <v>383</v>
      </c>
      <c r="C65" s="137" t="s">
        <v>385</v>
      </c>
      <c r="D65" s="138" t="s">
        <v>400</v>
      </c>
      <c r="E65" s="139" t="s">
        <v>424</v>
      </c>
      <c r="F65" s="140">
        <v>100</v>
      </c>
      <c r="G65" s="141">
        <f>G66</f>
        <v>1167336.1299999999</v>
      </c>
      <c r="H65" s="152">
        <f>H66</f>
        <v>1095366.8700000001</v>
      </c>
      <c r="I65" s="135">
        <f t="shared" si="3"/>
        <v>71969.259999999776</v>
      </c>
    </row>
    <row r="66" spans="1:9" s="75" customFormat="1" ht="33" customHeight="1" x14ac:dyDescent="0.3">
      <c r="A66" s="93" t="s">
        <v>50</v>
      </c>
      <c r="B66" s="136" t="s">
        <v>383</v>
      </c>
      <c r="C66" s="137" t="s">
        <v>385</v>
      </c>
      <c r="D66" s="138" t="s">
        <v>400</v>
      </c>
      <c r="E66" s="139" t="s">
        <v>424</v>
      </c>
      <c r="F66" s="140">
        <v>120</v>
      </c>
      <c r="G66" s="141">
        <v>1167336.1299999999</v>
      </c>
      <c r="H66" s="141">
        <v>1095366.8700000001</v>
      </c>
      <c r="I66" s="135">
        <f t="shared" si="3"/>
        <v>71969.259999999776</v>
      </c>
    </row>
    <row r="67" spans="1:9" s="75" customFormat="1" ht="47.25" customHeight="1" x14ac:dyDescent="0.3">
      <c r="A67" s="93" t="s">
        <v>425</v>
      </c>
      <c r="B67" s="136" t="s">
        <v>383</v>
      </c>
      <c r="C67" s="137" t="s">
        <v>385</v>
      </c>
      <c r="D67" s="138" t="s">
        <v>400</v>
      </c>
      <c r="E67" s="139" t="s">
        <v>426</v>
      </c>
      <c r="F67" s="140"/>
      <c r="G67" s="141">
        <f>G68</f>
        <v>94710.78</v>
      </c>
      <c r="H67" s="141">
        <f>H68</f>
        <v>0</v>
      </c>
      <c r="I67" s="135">
        <f t="shared" si="3"/>
        <v>94710.78</v>
      </c>
    </row>
    <row r="68" spans="1:9" s="75" customFormat="1" ht="18" customHeight="1" x14ac:dyDescent="0.3">
      <c r="A68" s="93" t="s">
        <v>88</v>
      </c>
      <c r="B68" s="136" t="s">
        <v>383</v>
      </c>
      <c r="C68" s="137" t="s">
        <v>385</v>
      </c>
      <c r="D68" s="138" t="s">
        <v>400</v>
      </c>
      <c r="E68" s="139" t="s">
        <v>426</v>
      </c>
      <c r="F68" s="140">
        <v>800</v>
      </c>
      <c r="G68" s="141">
        <f>G69</f>
        <v>94710.78</v>
      </c>
      <c r="H68" s="141">
        <f t="shared" ref="H68" si="24">H69</f>
        <v>0</v>
      </c>
      <c r="I68" s="135">
        <f t="shared" si="3"/>
        <v>94710.78</v>
      </c>
    </row>
    <row r="69" spans="1:9" s="75" customFormat="1" ht="22.5" customHeight="1" x14ac:dyDescent="0.3">
      <c r="A69" s="96" t="s">
        <v>94</v>
      </c>
      <c r="B69" s="153" t="s">
        <v>383</v>
      </c>
      <c r="C69" s="137" t="s">
        <v>385</v>
      </c>
      <c r="D69" s="138" t="s">
        <v>400</v>
      </c>
      <c r="E69" s="154" t="s">
        <v>426</v>
      </c>
      <c r="F69" s="155">
        <v>850</v>
      </c>
      <c r="G69" s="141">
        <v>94710.78</v>
      </c>
      <c r="H69" s="141">
        <v>0</v>
      </c>
      <c r="I69" s="135">
        <f t="shared" si="3"/>
        <v>94710.78</v>
      </c>
    </row>
    <row r="70" spans="1:9" s="75" customFormat="1" ht="32.25" customHeight="1" x14ac:dyDescent="0.3">
      <c r="A70" s="96" t="s">
        <v>427</v>
      </c>
      <c r="B70" s="153" t="s">
        <v>383</v>
      </c>
      <c r="C70" s="137" t="s">
        <v>385</v>
      </c>
      <c r="D70" s="138" t="s">
        <v>400</v>
      </c>
      <c r="E70" s="154" t="s">
        <v>428</v>
      </c>
      <c r="F70" s="155"/>
      <c r="G70" s="141">
        <f>G71</f>
        <v>233110.84</v>
      </c>
      <c r="H70" s="141">
        <f t="shared" ref="H70:H71" si="25">H71</f>
        <v>133110.84</v>
      </c>
      <c r="I70" s="135">
        <f t="shared" si="3"/>
        <v>100000</v>
      </c>
    </row>
    <row r="71" spans="1:9" s="75" customFormat="1" ht="23.25" customHeight="1" x14ac:dyDescent="0.3">
      <c r="A71" s="93" t="s">
        <v>88</v>
      </c>
      <c r="B71" s="153" t="s">
        <v>383</v>
      </c>
      <c r="C71" s="137" t="s">
        <v>385</v>
      </c>
      <c r="D71" s="138" t="s">
        <v>400</v>
      </c>
      <c r="E71" s="154" t="s">
        <v>428</v>
      </c>
      <c r="F71" s="140">
        <v>800</v>
      </c>
      <c r="G71" s="141">
        <f>G72</f>
        <v>233110.84</v>
      </c>
      <c r="H71" s="141">
        <f t="shared" si="25"/>
        <v>133110.84</v>
      </c>
      <c r="I71" s="135">
        <f t="shared" si="3"/>
        <v>100000</v>
      </c>
    </row>
    <row r="72" spans="1:9" s="75" customFormat="1" ht="20.25" customHeight="1" x14ac:dyDescent="0.3">
      <c r="A72" s="96" t="s">
        <v>94</v>
      </c>
      <c r="B72" s="153" t="s">
        <v>383</v>
      </c>
      <c r="C72" s="137" t="s">
        <v>385</v>
      </c>
      <c r="D72" s="138" t="s">
        <v>400</v>
      </c>
      <c r="E72" s="154" t="s">
        <v>428</v>
      </c>
      <c r="F72" s="155">
        <v>850</v>
      </c>
      <c r="G72" s="141">
        <v>233110.84</v>
      </c>
      <c r="H72" s="141">
        <v>133110.84</v>
      </c>
      <c r="I72" s="135">
        <f t="shared" si="3"/>
        <v>100000</v>
      </c>
    </row>
    <row r="73" spans="1:9" s="75" customFormat="1" ht="20.25" customHeight="1" x14ac:dyDescent="0.3">
      <c r="A73" s="96" t="s">
        <v>800</v>
      </c>
      <c r="B73" s="153" t="s">
        <v>383</v>
      </c>
      <c r="C73" s="137" t="s">
        <v>385</v>
      </c>
      <c r="D73" s="138" t="s">
        <v>400</v>
      </c>
      <c r="E73" s="154" t="s">
        <v>798</v>
      </c>
      <c r="F73" s="155"/>
      <c r="G73" s="141">
        <f t="shared" ref="G73:I74" si="26">G74</f>
        <v>59864</v>
      </c>
      <c r="H73" s="141">
        <f t="shared" si="26"/>
        <v>59864</v>
      </c>
      <c r="I73" s="135">
        <f t="shared" si="26"/>
        <v>0</v>
      </c>
    </row>
    <row r="74" spans="1:9" s="75" customFormat="1" ht="76.8" customHeight="1" x14ac:dyDescent="0.3">
      <c r="A74" s="93" t="s">
        <v>48</v>
      </c>
      <c r="B74" s="153" t="s">
        <v>383</v>
      </c>
      <c r="C74" s="137" t="s">
        <v>385</v>
      </c>
      <c r="D74" s="138" t="s">
        <v>400</v>
      </c>
      <c r="E74" s="154" t="s">
        <v>798</v>
      </c>
      <c r="F74" s="155">
        <v>100</v>
      </c>
      <c r="G74" s="141">
        <f t="shared" si="26"/>
        <v>59864</v>
      </c>
      <c r="H74" s="141">
        <f t="shared" si="26"/>
        <v>59864</v>
      </c>
      <c r="I74" s="135">
        <f t="shared" si="26"/>
        <v>0</v>
      </c>
    </row>
    <row r="75" spans="1:9" s="75" customFormat="1" ht="31.8" customHeight="1" x14ac:dyDescent="0.3">
      <c r="A75" s="93" t="s">
        <v>50</v>
      </c>
      <c r="B75" s="153" t="s">
        <v>383</v>
      </c>
      <c r="C75" s="137" t="s">
        <v>385</v>
      </c>
      <c r="D75" s="138" t="s">
        <v>400</v>
      </c>
      <c r="E75" s="154" t="s">
        <v>798</v>
      </c>
      <c r="F75" s="155">
        <v>120</v>
      </c>
      <c r="G75" s="141">
        <v>59864</v>
      </c>
      <c r="H75" s="141">
        <v>59864</v>
      </c>
      <c r="I75" s="135">
        <f>G75-H75</f>
        <v>0</v>
      </c>
    </row>
    <row r="76" spans="1:9" s="75" customFormat="1" ht="29.4" customHeight="1" x14ac:dyDescent="0.3">
      <c r="A76" s="96" t="s">
        <v>799</v>
      </c>
      <c r="B76" s="153" t="s">
        <v>383</v>
      </c>
      <c r="C76" s="137" t="s">
        <v>385</v>
      </c>
      <c r="D76" s="138" t="s">
        <v>400</v>
      </c>
      <c r="E76" s="154" t="s">
        <v>507</v>
      </c>
      <c r="F76" s="155"/>
      <c r="G76" s="141">
        <f>G77</f>
        <v>210300</v>
      </c>
      <c r="H76" s="141">
        <f t="shared" ref="H76:I78" si="27">H77</f>
        <v>210300</v>
      </c>
      <c r="I76" s="141">
        <f t="shared" si="27"/>
        <v>0</v>
      </c>
    </row>
    <row r="77" spans="1:9" s="75" customFormat="1" ht="26.4" customHeight="1" x14ac:dyDescent="0.3">
      <c r="A77" s="96" t="s">
        <v>514</v>
      </c>
      <c r="B77" s="153" t="s">
        <v>383</v>
      </c>
      <c r="C77" s="137" t="s">
        <v>385</v>
      </c>
      <c r="D77" s="138" t="s">
        <v>400</v>
      </c>
      <c r="E77" s="154" t="s">
        <v>515</v>
      </c>
      <c r="F77" s="155"/>
      <c r="G77" s="141">
        <f>G78</f>
        <v>210300</v>
      </c>
      <c r="H77" s="141">
        <f t="shared" si="27"/>
        <v>210300</v>
      </c>
      <c r="I77" s="141">
        <f t="shared" si="27"/>
        <v>0</v>
      </c>
    </row>
    <row r="78" spans="1:9" s="75" customFormat="1" ht="27.6" customHeight="1" x14ac:dyDescent="0.3">
      <c r="A78" s="96" t="s">
        <v>516</v>
      </c>
      <c r="B78" s="153" t="s">
        <v>383</v>
      </c>
      <c r="C78" s="137" t="s">
        <v>385</v>
      </c>
      <c r="D78" s="138" t="s">
        <v>400</v>
      </c>
      <c r="E78" s="154" t="s">
        <v>517</v>
      </c>
      <c r="F78" s="155"/>
      <c r="G78" s="141">
        <f>G79</f>
        <v>210300</v>
      </c>
      <c r="H78" s="141">
        <f t="shared" si="27"/>
        <v>210300</v>
      </c>
      <c r="I78" s="141">
        <f t="shared" si="27"/>
        <v>0</v>
      </c>
    </row>
    <row r="79" spans="1:9" s="75" customFormat="1" ht="20.25" customHeight="1" x14ac:dyDescent="0.3">
      <c r="A79" s="93" t="s">
        <v>88</v>
      </c>
      <c r="B79" s="153" t="s">
        <v>383</v>
      </c>
      <c r="C79" s="137" t="s">
        <v>385</v>
      </c>
      <c r="D79" s="138" t="s">
        <v>400</v>
      </c>
      <c r="E79" s="154" t="s">
        <v>517</v>
      </c>
      <c r="F79" s="155">
        <v>800</v>
      </c>
      <c r="G79" s="141">
        <f>G80+G81</f>
        <v>210300</v>
      </c>
      <c r="H79" s="141">
        <f>H80+H81</f>
        <v>210300</v>
      </c>
      <c r="I79" s="141">
        <f>I80+I81</f>
        <v>0</v>
      </c>
    </row>
    <row r="80" spans="1:9" s="75" customFormat="1" ht="20.25" customHeight="1" x14ac:dyDescent="0.3">
      <c r="A80" s="93" t="s">
        <v>90</v>
      </c>
      <c r="B80" s="153" t="s">
        <v>383</v>
      </c>
      <c r="C80" s="137" t="s">
        <v>385</v>
      </c>
      <c r="D80" s="138" t="s">
        <v>400</v>
      </c>
      <c r="E80" s="154" t="s">
        <v>517</v>
      </c>
      <c r="F80" s="155">
        <v>830</v>
      </c>
      <c r="G80" s="141">
        <v>200300</v>
      </c>
      <c r="H80" s="141">
        <v>200300</v>
      </c>
      <c r="I80" s="135">
        <f>G80-H80</f>
        <v>0</v>
      </c>
    </row>
    <row r="81" spans="1:9" s="75" customFormat="1" ht="20.25" customHeight="1" x14ac:dyDescent="0.3">
      <c r="A81" s="96" t="s">
        <v>94</v>
      </c>
      <c r="B81" s="153" t="s">
        <v>383</v>
      </c>
      <c r="C81" s="137" t="s">
        <v>385</v>
      </c>
      <c r="D81" s="138" t="s">
        <v>400</v>
      </c>
      <c r="E81" s="154" t="s">
        <v>517</v>
      </c>
      <c r="F81" s="155">
        <v>850</v>
      </c>
      <c r="G81" s="141">
        <v>10000</v>
      </c>
      <c r="H81" s="141">
        <v>10000</v>
      </c>
      <c r="I81" s="135">
        <f>G81-H81</f>
        <v>0</v>
      </c>
    </row>
    <row r="82" spans="1:9" s="75" customFormat="1" x14ac:dyDescent="0.3">
      <c r="A82" s="91" t="s">
        <v>102</v>
      </c>
      <c r="B82" s="129" t="s">
        <v>383</v>
      </c>
      <c r="C82" s="124" t="s">
        <v>385</v>
      </c>
      <c r="D82" s="125" t="s">
        <v>429</v>
      </c>
      <c r="E82" s="126"/>
      <c r="F82" s="127"/>
      <c r="G82" s="128">
        <f t="shared" ref="G82:H86" si="28">G83</f>
        <v>900</v>
      </c>
      <c r="H82" s="128">
        <f t="shared" si="28"/>
        <v>0</v>
      </c>
      <c r="I82" s="128">
        <f t="shared" si="3"/>
        <v>900</v>
      </c>
    </row>
    <row r="83" spans="1:9" s="75" customFormat="1" ht="29.25" customHeight="1" x14ac:dyDescent="0.3">
      <c r="A83" s="98" t="s">
        <v>407</v>
      </c>
      <c r="B83" s="130" t="s">
        <v>383</v>
      </c>
      <c r="C83" s="131" t="s">
        <v>385</v>
      </c>
      <c r="D83" s="132" t="s">
        <v>429</v>
      </c>
      <c r="E83" s="156" t="s">
        <v>408</v>
      </c>
      <c r="F83" s="134"/>
      <c r="G83" s="135">
        <f t="shared" si="28"/>
        <v>900</v>
      </c>
      <c r="H83" s="135">
        <f t="shared" si="28"/>
        <v>0</v>
      </c>
      <c r="I83" s="135">
        <f t="shared" si="3"/>
        <v>900</v>
      </c>
    </row>
    <row r="84" spans="1:9" s="75" customFormat="1" ht="34.5" customHeight="1" x14ac:dyDescent="0.3">
      <c r="A84" s="98" t="s">
        <v>409</v>
      </c>
      <c r="B84" s="130" t="s">
        <v>383</v>
      </c>
      <c r="C84" s="131" t="s">
        <v>385</v>
      </c>
      <c r="D84" s="132" t="s">
        <v>429</v>
      </c>
      <c r="E84" s="156" t="s">
        <v>410</v>
      </c>
      <c r="F84" s="134"/>
      <c r="G84" s="135">
        <f t="shared" si="28"/>
        <v>900</v>
      </c>
      <c r="H84" s="135">
        <f t="shared" si="28"/>
        <v>0</v>
      </c>
      <c r="I84" s="135">
        <f t="shared" si="3"/>
        <v>900</v>
      </c>
    </row>
    <row r="85" spans="1:9" s="75" customFormat="1" ht="63" customHeight="1" x14ac:dyDescent="0.3">
      <c r="A85" s="98" t="s">
        <v>430</v>
      </c>
      <c r="B85" s="130" t="s">
        <v>383</v>
      </c>
      <c r="C85" s="131" t="s">
        <v>385</v>
      </c>
      <c r="D85" s="132" t="s">
        <v>429</v>
      </c>
      <c r="E85" s="156" t="s">
        <v>431</v>
      </c>
      <c r="F85" s="134"/>
      <c r="G85" s="135">
        <f t="shared" si="28"/>
        <v>900</v>
      </c>
      <c r="H85" s="135">
        <f t="shared" si="28"/>
        <v>0</v>
      </c>
      <c r="I85" s="135">
        <f t="shared" si="3"/>
        <v>900</v>
      </c>
    </row>
    <row r="86" spans="1:9" s="75" customFormat="1" ht="32.25" customHeight="1" x14ac:dyDescent="0.3">
      <c r="A86" s="99" t="s">
        <v>398</v>
      </c>
      <c r="B86" s="133" t="s">
        <v>383</v>
      </c>
      <c r="C86" s="131" t="s">
        <v>385</v>
      </c>
      <c r="D86" s="132" t="s">
        <v>429</v>
      </c>
      <c r="E86" s="156" t="s">
        <v>431</v>
      </c>
      <c r="F86" s="134">
        <v>200</v>
      </c>
      <c r="G86" s="135">
        <f t="shared" si="28"/>
        <v>900</v>
      </c>
      <c r="H86" s="135">
        <f t="shared" si="28"/>
        <v>0</v>
      </c>
      <c r="I86" s="135">
        <f t="shared" si="3"/>
        <v>900</v>
      </c>
    </row>
    <row r="87" spans="1:9" s="75" customFormat="1" ht="46.5" customHeight="1" x14ac:dyDescent="0.3">
      <c r="A87" s="99" t="s">
        <v>62</v>
      </c>
      <c r="B87" s="133" t="s">
        <v>383</v>
      </c>
      <c r="C87" s="131" t="s">
        <v>385</v>
      </c>
      <c r="D87" s="132" t="s">
        <v>429</v>
      </c>
      <c r="E87" s="156" t="s">
        <v>431</v>
      </c>
      <c r="F87" s="134">
        <v>240</v>
      </c>
      <c r="G87" s="135">
        <v>900</v>
      </c>
      <c r="H87" s="135">
        <v>0</v>
      </c>
      <c r="I87" s="135">
        <f t="shared" si="3"/>
        <v>900</v>
      </c>
    </row>
    <row r="88" spans="1:9" s="75" customFormat="1" ht="50.25" customHeight="1" x14ac:dyDescent="0.3">
      <c r="A88" s="94" t="s">
        <v>107</v>
      </c>
      <c r="B88" s="142" t="s">
        <v>383</v>
      </c>
      <c r="C88" s="143" t="s">
        <v>385</v>
      </c>
      <c r="D88" s="144" t="s">
        <v>432</v>
      </c>
      <c r="E88" s="145"/>
      <c r="F88" s="146"/>
      <c r="G88" s="128">
        <f>G89+G95</f>
        <v>1897306.92</v>
      </c>
      <c r="H88" s="128">
        <f>H89+H95</f>
        <v>971480.63</v>
      </c>
      <c r="I88" s="128">
        <f t="shared" si="3"/>
        <v>925826.28999999992</v>
      </c>
    </row>
    <row r="89" spans="1:9" s="75" customFormat="1" ht="35.25" customHeight="1" x14ac:dyDescent="0.3">
      <c r="A89" s="92" t="s">
        <v>407</v>
      </c>
      <c r="B89" s="130" t="s">
        <v>383</v>
      </c>
      <c r="C89" s="131" t="s">
        <v>385</v>
      </c>
      <c r="D89" s="132" t="s">
        <v>432</v>
      </c>
      <c r="E89" s="133" t="s">
        <v>408</v>
      </c>
      <c r="F89" s="134"/>
      <c r="G89" s="135">
        <f>G90</f>
        <v>46600</v>
      </c>
      <c r="H89" s="135">
        <f t="shared" ref="H89:H92" si="29">H90</f>
        <v>0</v>
      </c>
      <c r="I89" s="135">
        <f t="shared" si="3"/>
        <v>46600</v>
      </c>
    </row>
    <row r="90" spans="1:9" s="75" customFormat="1" ht="17.25" customHeight="1" x14ac:dyDescent="0.3">
      <c r="A90" s="92" t="s">
        <v>38</v>
      </c>
      <c r="B90" s="130" t="s">
        <v>383</v>
      </c>
      <c r="C90" s="131" t="s">
        <v>385</v>
      </c>
      <c r="D90" s="132" t="s">
        <v>432</v>
      </c>
      <c r="E90" s="133" t="s">
        <v>418</v>
      </c>
      <c r="F90" s="134"/>
      <c r="G90" s="135">
        <f>G91</f>
        <v>46600</v>
      </c>
      <c r="H90" s="135">
        <f t="shared" si="29"/>
        <v>0</v>
      </c>
      <c r="I90" s="135">
        <f t="shared" si="3"/>
        <v>46600</v>
      </c>
    </row>
    <row r="91" spans="1:9" s="75" customFormat="1" ht="76.5" customHeight="1" x14ac:dyDescent="0.3">
      <c r="A91" s="92" t="s">
        <v>433</v>
      </c>
      <c r="B91" s="130" t="s">
        <v>383</v>
      </c>
      <c r="C91" s="131" t="s">
        <v>385</v>
      </c>
      <c r="D91" s="132" t="s">
        <v>432</v>
      </c>
      <c r="E91" s="133" t="s">
        <v>434</v>
      </c>
      <c r="F91" s="127"/>
      <c r="G91" s="135">
        <f>G92</f>
        <v>46600</v>
      </c>
      <c r="H91" s="135">
        <f t="shared" si="29"/>
        <v>0</v>
      </c>
      <c r="I91" s="135">
        <f t="shared" si="3"/>
        <v>46600</v>
      </c>
    </row>
    <row r="92" spans="1:9" s="75" customFormat="1" ht="33.75" customHeight="1" x14ac:dyDescent="0.3">
      <c r="A92" s="92" t="s">
        <v>435</v>
      </c>
      <c r="B92" s="130" t="s">
        <v>383</v>
      </c>
      <c r="C92" s="131" t="s">
        <v>385</v>
      </c>
      <c r="D92" s="132" t="s">
        <v>432</v>
      </c>
      <c r="E92" s="133" t="s">
        <v>436</v>
      </c>
      <c r="F92" s="127"/>
      <c r="G92" s="135">
        <f>G93</f>
        <v>46600</v>
      </c>
      <c r="H92" s="135">
        <f t="shared" si="29"/>
        <v>0</v>
      </c>
      <c r="I92" s="135">
        <f t="shared" si="3"/>
        <v>46600</v>
      </c>
    </row>
    <row r="93" spans="1:9" s="75" customFormat="1" ht="78.75" customHeight="1" x14ac:dyDescent="0.3">
      <c r="A93" s="93" t="s">
        <v>48</v>
      </c>
      <c r="B93" s="136" t="s">
        <v>383</v>
      </c>
      <c r="C93" s="137" t="s">
        <v>385</v>
      </c>
      <c r="D93" s="132" t="s">
        <v>432</v>
      </c>
      <c r="E93" s="139" t="s">
        <v>436</v>
      </c>
      <c r="F93" s="140">
        <v>100</v>
      </c>
      <c r="G93" s="141">
        <f>G94</f>
        <v>46600</v>
      </c>
      <c r="H93" s="141">
        <f>H94</f>
        <v>0</v>
      </c>
      <c r="I93" s="135">
        <f t="shared" si="3"/>
        <v>46600</v>
      </c>
    </row>
    <row r="94" spans="1:9" s="75" customFormat="1" ht="35.25" customHeight="1" x14ac:dyDescent="0.3">
      <c r="A94" s="93" t="s">
        <v>50</v>
      </c>
      <c r="B94" s="136" t="s">
        <v>383</v>
      </c>
      <c r="C94" s="137" t="s">
        <v>385</v>
      </c>
      <c r="D94" s="132" t="s">
        <v>432</v>
      </c>
      <c r="E94" s="139" t="s">
        <v>436</v>
      </c>
      <c r="F94" s="140">
        <v>120</v>
      </c>
      <c r="G94" s="141">
        <v>46600</v>
      </c>
      <c r="H94" s="141">
        <v>0</v>
      </c>
      <c r="I94" s="135">
        <f t="shared" si="3"/>
        <v>46600</v>
      </c>
    </row>
    <row r="95" spans="1:9" s="75" customFormat="1" ht="33.75" customHeight="1" x14ac:dyDescent="0.3">
      <c r="A95" s="93" t="s">
        <v>387</v>
      </c>
      <c r="B95" s="136" t="s">
        <v>383</v>
      </c>
      <c r="C95" s="137" t="s">
        <v>385</v>
      </c>
      <c r="D95" s="132" t="s">
        <v>432</v>
      </c>
      <c r="E95" s="139" t="s">
        <v>388</v>
      </c>
      <c r="F95" s="140"/>
      <c r="G95" s="141">
        <f>G96+G97</f>
        <v>1850706.92</v>
      </c>
      <c r="H95" s="141">
        <f t="shared" ref="H95:I95" si="30">H96+H97</f>
        <v>971480.63</v>
      </c>
      <c r="I95" s="141">
        <f t="shared" si="30"/>
        <v>879226.29</v>
      </c>
    </row>
    <row r="96" spans="1:9" s="75" customFormat="1" ht="30.75" customHeight="1" x14ac:dyDescent="0.3">
      <c r="A96" s="93" t="s">
        <v>394</v>
      </c>
      <c r="B96" s="136" t="s">
        <v>383</v>
      </c>
      <c r="C96" s="137" t="s">
        <v>385</v>
      </c>
      <c r="D96" s="132" t="s">
        <v>432</v>
      </c>
      <c r="E96" s="139" t="s">
        <v>395</v>
      </c>
      <c r="F96" s="140"/>
      <c r="G96" s="141">
        <f>G100</f>
        <v>1850700</v>
      </c>
      <c r="H96" s="141">
        <f>H100</f>
        <v>971473.71</v>
      </c>
      <c r="I96" s="135">
        <f t="shared" si="3"/>
        <v>879226.29</v>
      </c>
    </row>
    <row r="97" spans="1:9" s="75" customFormat="1" ht="30.75" customHeight="1" x14ac:dyDescent="0.3">
      <c r="A97" s="93" t="s">
        <v>797</v>
      </c>
      <c r="B97" s="136" t="s">
        <v>383</v>
      </c>
      <c r="C97" s="137" t="s">
        <v>385</v>
      </c>
      <c r="D97" s="264" t="s">
        <v>432</v>
      </c>
      <c r="E97" s="139" t="s">
        <v>796</v>
      </c>
      <c r="F97" s="140"/>
      <c r="G97" s="141">
        <f>G98</f>
        <v>6.92</v>
      </c>
      <c r="H97" s="141">
        <f t="shared" ref="H97" si="31">H98</f>
        <v>6.92</v>
      </c>
      <c r="I97" s="135">
        <f t="shared" ref="I97" si="32">G97-H97</f>
        <v>0</v>
      </c>
    </row>
    <row r="98" spans="1:9" s="75" customFormat="1" ht="30.75" customHeight="1" x14ac:dyDescent="0.3">
      <c r="A98" s="93" t="s">
        <v>88</v>
      </c>
      <c r="B98" s="136" t="s">
        <v>383</v>
      </c>
      <c r="C98" s="137" t="s">
        <v>385</v>
      </c>
      <c r="D98" s="264" t="s">
        <v>432</v>
      </c>
      <c r="E98" s="139" t="s">
        <v>796</v>
      </c>
      <c r="F98" s="140">
        <v>800</v>
      </c>
      <c r="G98" s="141">
        <f>G99</f>
        <v>6.92</v>
      </c>
      <c r="H98" s="141">
        <f>H99</f>
        <v>6.92</v>
      </c>
      <c r="I98" s="135">
        <f>I99</f>
        <v>0</v>
      </c>
    </row>
    <row r="99" spans="1:9" s="75" customFormat="1" ht="30.75" customHeight="1" x14ac:dyDescent="0.3">
      <c r="A99" s="96" t="s">
        <v>94</v>
      </c>
      <c r="B99" s="136" t="s">
        <v>383</v>
      </c>
      <c r="C99" s="137" t="s">
        <v>385</v>
      </c>
      <c r="D99" s="264" t="s">
        <v>432</v>
      </c>
      <c r="E99" s="139" t="s">
        <v>796</v>
      </c>
      <c r="F99" s="140">
        <v>850</v>
      </c>
      <c r="G99" s="141">
        <v>6.92</v>
      </c>
      <c r="H99" s="141">
        <v>6.92</v>
      </c>
      <c r="I99" s="135">
        <f t="shared" ref="I99" si="33">G99-H99</f>
        <v>0</v>
      </c>
    </row>
    <row r="100" spans="1:9" s="75" customFormat="1" ht="33" customHeight="1" x14ac:dyDescent="0.3">
      <c r="A100" s="93" t="s">
        <v>396</v>
      </c>
      <c r="B100" s="136" t="s">
        <v>383</v>
      </c>
      <c r="C100" s="137" t="s">
        <v>385</v>
      </c>
      <c r="D100" s="132" t="s">
        <v>432</v>
      </c>
      <c r="E100" s="139" t="s">
        <v>397</v>
      </c>
      <c r="F100" s="140"/>
      <c r="G100" s="141">
        <f>G101</f>
        <v>1850700</v>
      </c>
      <c r="H100" s="141">
        <f t="shared" ref="H100:H101" si="34">H101</f>
        <v>971473.71</v>
      </c>
      <c r="I100" s="135">
        <f t="shared" si="3"/>
        <v>879226.29</v>
      </c>
    </row>
    <row r="101" spans="1:9" s="75" customFormat="1" ht="75.75" customHeight="1" x14ac:dyDescent="0.3">
      <c r="A101" s="93" t="s">
        <v>48</v>
      </c>
      <c r="B101" s="136" t="s">
        <v>383</v>
      </c>
      <c r="C101" s="137" t="s">
        <v>385</v>
      </c>
      <c r="D101" s="132" t="s">
        <v>432</v>
      </c>
      <c r="E101" s="139" t="s">
        <v>397</v>
      </c>
      <c r="F101" s="140">
        <v>100</v>
      </c>
      <c r="G101" s="141">
        <f>G102</f>
        <v>1850700</v>
      </c>
      <c r="H101" s="141">
        <f t="shared" si="34"/>
        <v>971473.71</v>
      </c>
      <c r="I101" s="135">
        <f t="shared" ref="I101:I184" si="35">G101-H101</f>
        <v>879226.29</v>
      </c>
    </row>
    <row r="102" spans="1:9" s="75" customFormat="1" ht="32.25" customHeight="1" x14ac:dyDescent="0.3">
      <c r="A102" s="93" t="s">
        <v>50</v>
      </c>
      <c r="B102" s="136" t="s">
        <v>383</v>
      </c>
      <c r="C102" s="137" t="s">
        <v>385</v>
      </c>
      <c r="D102" s="132" t="s">
        <v>432</v>
      </c>
      <c r="E102" s="139" t="s">
        <v>397</v>
      </c>
      <c r="F102" s="140">
        <v>120</v>
      </c>
      <c r="G102" s="141">
        <v>1850700</v>
      </c>
      <c r="H102" s="141">
        <v>971473.71</v>
      </c>
      <c r="I102" s="135">
        <f t="shared" si="35"/>
        <v>879226.29</v>
      </c>
    </row>
    <row r="103" spans="1:9" s="75" customFormat="1" x14ac:dyDescent="0.3">
      <c r="A103" s="94" t="s">
        <v>123</v>
      </c>
      <c r="B103" s="142" t="s">
        <v>383</v>
      </c>
      <c r="C103" s="143" t="s">
        <v>385</v>
      </c>
      <c r="D103" s="144" t="s">
        <v>13</v>
      </c>
      <c r="E103" s="145"/>
      <c r="F103" s="146"/>
      <c r="G103" s="147">
        <f>G104</f>
        <v>30000</v>
      </c>
      <c r="H103" s="147">
        <f t="shared" ref="H103:H106" si="36">H104</f>
        <v>0</v>
      </c>
      <c r="I103" s="128">
        <f t="shared" si="35"/>
        <v>30000</v>
      </c>
    </row>
    <row r="104" spans="1:9" s="75" customFormat="1" ht="29.25" customHeight="1" x14ac:dyDescent="0.3">
      <c r="A104" s="93" t="s">
        <v>437</v>
      </c>
      <c r="B104" s="136" t="s">
        <v>383</v>
      </c>
      <c r="C104" s="137" t="s">
        <v>385</v>
      </c>
      <c r="D104" s="138" t="s">
        <v>13</v>
      </c>
      <c r="E104" s="139" t="s">
        <v>438</v>
      </c>
      <c r="F104" s="146"/>
      <c r="G104" s="141">
        <f>G105</f>
        <v>30000</v>
      </c>
      <c r="H104" s="141">
        <f t="shared" si="36"/>
        <v>0</v>
      </c>
      <c r="I104" s="135">
        <f t="shared" si="35"/>
        <v>30000</v>
      </c>
    </row>
    <row r="105" spans="1:9" s="75" customFormat="1" ht="20.25" customHeight="1" x14ac:dyDescent="0.3">
      <c r="A105" s="93" t="s">
        <v>439</v>
      </c>
      <c r="B105" s="136" t="s">
        <v>383</v>
      </c>
      <c r="C105" s="137" t="s">
        <v>385</v>
      </c>
      <c r="D105" s="138" t="s">
        <v>13</v>
      </c>
      <c r="E105" s="139" t="s">
        <v>440</v>
      </c>
      <c r="F105" s="146"/>
      <c r="G105" s="141">
        <f>G106</f>
        <v>30000</v>
      </c>
      <c r="H105" s="141">
        <f t="shared" si="36"/>
        <v>0</v>
      </c>
      <c r="I105" s="135">
        <f t="shared" si="35"/>
        <v>30000</v>
      </c>
    </row>
    <row r="106" spans="1:9" s="75" customFormat="1" ht="20.25" customHeight="1" x14ac:dyDescent="0.3">
      <c r="A106" s="93" t="s">
        <v>88</v>
      </c>
      <c r="B106" s="136" t="s">
        <v>383</v>
      </c>
      <c r="C106" s="137" t="s">
        <v>385</v>
      </c>
      <c r="D106" s="138" t="s">
        <v>13</v>
      </c>
      <c r="E106" s="139" t="s">
        <v>440</v>
      </c>
      <c r="F106" s="140">
        <v>800</v>
      </c>
      <c r="G106" s="141">
        <f>G107</f>
        <v>30000</v>
      </c>
      <c r="H106" s="141">
        <f t="shared" si="36"/>
        <v>0</v>
      </c>
      <c r="I106" s="135">
        <f t="shared" si="35"/>
        <v>30000</v>
      </c>
    </row>
    <row r="107" spans="1:9" s="75" customFormat="1" ht="18.75" customHeight="1" x14ac:dyDescent="0.3">
      <c r="A107" s="95" t="s">
        <v>121</v>
      </c>
      <c r="B107" s="136" t="s">
        <v>383</v>
      </c>
      <c r="C107" s="137" t="s">
        <v>385</v>
      </c>
      <c r="D107" s="138" t="s">
        <v>13</v>
      </c>
      <c r="E107" s="139" t="s">
        <v>440</v>
      </c>
      <c r="F107" s="148">
        <v>870</v>
      </c>
      <c r="G107" s="141">
        <v>30000</v>
      </c>
      <c r="H107" s="141">
        <v>0</v>
      </c>
      <c r="I107" s="135">
        <f t="shared" si="35"/>
        <v>30000</v>
      </c>
    </row>
    <row r="108" spans="1:9" s="75" customFormat="1" ht="21" customHeight="1" x14ac:dyDescent="0.3">
      <c r="A108" s="91" t="s">
        <v>127</v>
      </c>
      <c r="B108" s="129" t="s">
        <v>383</v>
      </c>
      <c r="C108" s="124" t="s">
        <v>385</v>
      </c>
      <c r="D108" s="124">
        <v>13</v>
      </c>
      <c r="E108" s="126"/>
      <c r="F108" s="127"/>
      <c r="G108" s="128">
        <f>G109+G114+G119+G132+G137+G127+G151</f>
        <v>15963739.390000001</v>
      </c>
      <c r="H108" s="128">
        <f t="shared" ref="H108:I108" si="37">H109+H114+H119+H132+H137+H127+H151</f>
        <v>11796248.719999999</v>
      </c>
      <c r="I108" s="128">
        <f t="shared" si="37"/>
        <v>4167490.6700000009</v>
      </c>
    </row>
    <row r="109" spans="1:9" s="75" customFormat="1" ht="48" customHeight="1" x14ac:dyDescent="0.3">
      <c r="A109" s="93" t="s">
        <v>441</v>
      </c>
      <c r="B109" s="136" t="s">
        <v>383</v>
      </c>
      <c r="C109" s="137" t="s">
        <v>385</v>
      </c>
      <c r="D109" s="132" t="s">
        <v>15</v>
      </c>
      <c r="E109" s="139" t="s">
        <v>442</v>
      </c>
      <c r="F109" s="127"/>
      <c r="G109" s="135">
        <f>G110</f>
        <v>30000</v>
      </c>
      <c r="H109" s="135">
        <f t="shared" ref="H109:H112" si="38">H110</f>
        <v>0</v>
      </c>
      <c r="I109" s="135">
        <f t="shared" si="35"/>
        <v>30000</v>
      </c>
    </row>
    <row r="110" spans="1:9" s="75" customFormat="1" ht="31.5" customHeight="1" x14ac:dyDescent="0.3">
      <c r="A110" s="93" t="s">
        <v>443</v>
      </c>
      <c r="B110" s="136" t="s">
        <v>383</v>
      </c>
      <c r="C110" s="137" t="s">
        <v>385</v>
      </c>
      <c r="D110" s="132" t="s">
        <v>15</v>
      </c>
      <c r="E110" s="139" t="s">
        <v>444</v>
      </c>
      <c r="F110" s="127"/>
      <c r="G110" s="135">
        <f>G111</f>
        <v>30000</v>
      </c>
      <c r="H110" s="135">
        <f t="shared" si="38"/>
        <v>0</v>
      </c>
      <c r="I110" s="135">
        <f t="shared" si="35"/>
        <v>30000</v>
      </c>
    </row>
    <row r="111" spans="1:9" s="75" customFormat="1" ht="47.25" customHeight="1" x14ac:dyDescent="0.3">
      <c r="A111" s="93" t="s">
        <v>445</v>
      </c>
      <c r="B111" s="136" t="s">
        <v>383</v>
      </c>
      <c r="C111" s="137" t="s">
        <v>385</v>
      </c>
      <c r="D111" s="132" t="s">
        <v>15</v>
      </c>
      <c r="E111" s="139" t="s">
        <v>446</v>
      </c>
      <c r="F111" s="127"/>
      <c r="G111" s="135">
        <f>G112</f>
        <v>30000</v>
      </c>
      <c r="H111" s="135">
        <f t="shared" si="38"/>
        <v>0</v>
      </c>
      <c r="I111" s="135">
        <f t="shared" si="35"/>
        <v>30000</v>
      </c>
    </row>
    <row r="112" spans="1:9" s="75" customFormat="1" ht="32.25" customHeight="1" x14ac:dyDescent="0.3">
      <c r="A112" s="93" t="s">
        <v>398</v>
      </c>
      <c r="B112" s="136" t="s">
        <v>383</v>
      </c>
      <c r="C112" s="137" t="s">
        <v>385</v>
      </c>
      <c r="D112" s="132" t="s">
        <v>15</v>
      </c>
      <c r="E112" s="139" t="s">
        <v>446</v>
      </c>
      <c r="F112" s="134">
        <v>200</v>
      </c>
      <c r="G112" s="135">
        <f>G113</f>
        <v>30000</v>
      </c>
      <c r="H112" s="135">
        <f t="shared" si="38"/>
        <v>0</v>
      </c>
      <c r="I112" s="135">
        <f t="shared" si="35"/>
        <v>30000</v>
      </c>
    </row>
    <row r="113" spans="1:13" s="75" customFormat="1" ht="50.25" customHeight="1" x14ac:dyDescent="0.3">
      <c r="A113" s="93" t="s">
        <v>62</v>
      </c>
      <c r="B113" s="136" t="s">
        <v>383</v>
      </c>
      <c r="C113" s="137" t="s">
        <v>385</v>
      </c>
      <c r="D113" s="132" t="s">
        <v>15</v>
      </c>
      <c r="E113" s="139" t="s">
        <v>446</v>
      </c>
      <c r="F113" s="134">
        <v>240</v>
      </c>
      <c r="G113" s="135">
        <v>30000</v>
      </c>
      <c r="H113" s="135">
        <v>0</v>
      </c>
      <c r="I113" s="135">
        <f t="shared" si="35"/>
        <v>30000</v>
      </c>
    </row>
    <row r="114" spans="1:13" s="75" customFormat="1" ht="46.5" customHeight="1" x14ac:dyDescent="0.3">
      <c r="A114" s="93" t="s">
        <v>447</v>
      </c>
      <c r="B114" s="136" t="s">
        <v>383</v>
      </c>
      <c r="C114" s="137" t="s">
        <v>385</v>
      </c>
      <c r="D114" s="132" t="s">
        <v>15</v>
      </c>
      <c r="E114" s="139" t="s">
        <v>448</v>
      </c>
      <c r="F114" s="127"/>
      <c r="G114" s="135">
        <f>G115</f>
        <v>100000</v>
      </c>
      <c r="H114" s="135">
        <f t="shared" ref="H114:H117" si="39">H115</f>
        <v>0</v>
      </c>
      <c r="I114" s="135">
        <f t="shared" si="35"/>
        <v>100000</v>
      </c>
    </row>
    <row r="115" spans="1:13" s="75" customFormat="1" ht="31.5" customHeight="1" x14ac:dyDescent="0.3">
      <c r="A115" s="93" t="s">
        <v>449</v>
      </c>
      <c r="B115" s="136" t="s">
        <v>383</v>
      </c>
      <c r="C115" s="137" t="s">
        <v>385</v>
      </c>
      <c r="D115" s="132" t="s">
        <v>15</v>
      </c>
      <c r="E115" s="139" t="s">
        <v>450</v>
      </c>
      <c r="F115" s="127"/>
      <c r="G115" s="135">
        <f>G116</f>
        <v>100000</v>
      </c>
      <c r="H115" s="135">
        <f t="shared" si="39"/>
        <v>0</v>
      </c>
      <c r="I115" s="135">
        <f t="shared" si="35"/>
        <v>100000</v>
      </c>
    </row>
    <row r="116" spans="1:13" s="75" customFormat="1" ht="33" customHeight="1" x14ac:dyDescent="0.3">
      <c r="A116" s="93" t="s">
        <v>451</v>
      </c>
      <c r="B116" s="136" t="s">
        <v>383</v>
      </c>
      <c r="C116" s="137" t="s">
        <v>385</v>
      </c>
      <c r="D116" s="132" t="s">
        <v>15</v>
      </c>
      <c r="E116" s="139" t="s">
        <v>452</v>
      </c>
      <c r="F116" s="127"/>
      <c r="G116" s="135">
        <f>G117</f>
        <v>100000</v>
      </c>
      <c r="H116" s="135">
        <f t="shared" si="39"/>
        <v>0</v>
      </c>
      <c r="I116" s="135">
        <f t="shared" si="35"/>
        <v>100000</v>
      </c>
    </row>
    <row r="117" spans="1:13" s="75" customFormat="1" ht="27" x14ac:dyDescent="0.3">
      <c r="A117" s="93" t="s">
        <v>398</v>
      </c>
      <c r="B117" s="136" t="s">
        <v>383</v>
      </c>
      <c r="C117" s="137" t="s">
        <v>385</v>
      </c>
      <c r="D117" s="132" t="s">
        <v>15</v>
      </c>
      <c r="E117" s="139" t="s">
        <v>452</v>
      </c>
      <c r="F117" s="134">
        <v>200</v>
      </c>
      <c r="G117" s="135">
        <f>G118</f>
        <v>100000</v>
      </c>
      <c r="H117" s="135">
        <f t="shared" si="39"/>
        <v>0</v>
      </c>
      <c r="I117" s="135">
        <f t="shared" si="35"/>
        <v>100000</v>
      </c>
    </row>
    <row r="118" spans="1:13" s="75" customFormat="1" ht="49.5" customHeight="1" x14ac:dyDescent="0.3">
      <c r="A118" s="93" t="s">
        <v>62</v>
      </c>
      <c r="B118" s="136" t="s">
        <v>383</v>
      </c>
      <c r="C118" s="137" t="s">
        <v>385</v>
      </c>
      <c r="D118" s="132" t="s">
        <v>15</v>
      </c>
      <c r="E118" s="139" t="s">
        <v>452</v>
      </c>
      <c r="F118" s="134">
        <v>240</v>
      </c>
      <c r="G118" s="135">
        <v>100000</v>
      </c>
      <c r="H118" s="135">
        <v>0</v>
      </c>
      <c r="I118" s="135">
        <f t="shared" si="35"/>
        <v>100000</v>
      </c>
    </row>
    <row r="119" spans="1:13" s="75" customFormat="1" ht="66.75" customHeight="1" x14ac:dyDescent="0.3">
      <c r="A119" s="93" t="s">
        <v>401</v>
      </c>
      <c r="B119" s="130" t="s">
        <v>383</v>
      </c>
      <c r="C119" s="137" t="s">
        <v>385</v>
      </c>
      <c r="D119" s="132" t="s">
        <v>15</v>
      </c>
      <c r="E119" s="139" t="s">
        <v>402</v>
      </c>
      <c r="F119" s="140"/>
      <c r="G119" s="135">
        <f>G120</f>
        <v>4490326.5</v>
      </c>
      <c r="H119" s="135">
        <f t="shared" ref="H119:H122" si="40">H120</f>
        <v>4261899.95</v>
      </c>
      <c r="I119" s="135">
        <f t="shared" si="35"/>
        <v>228426.54999999981</v>
      </c>
      <c r="K119" s="78"/>
      <c r="L119" s="78"/>
      <c r="M119" s="78"/>
    </row>
    <row r="120" spans="1:13" s="75" customFormat="1" ht="47.25" customHeight="1" x14ac:dyDescent="0.3">
      <c r="A120" s="93" t="s">
        <v>403</v>
      </c>
      <c r="B120" s="130" t="s">
        <v>383</v>
      </c>
      <c r="C120" s="137" t="s">
        <v>385</v>
      </c>
      <c r="D120" s="132" t="s">
        <v>15</v>
      </c>
      <c r="E120" s="139" t="s">
        <v>404</v>
      </c>
      <c r="F120" s="140"/>
      <c r="G120" s="135">
        <f>G121</f>
        <v>4490326.5</v>
      </c>
      <c r="H120" s="135">
        <f t="shared" si="40"/>
        <v>4261899.95</v>
      </c>
      <c r="I120" s="135">
        <f t="shared" si="35"/>
        <v>228426.54999999981</v>
      </c>
    </row>
    <row r="121" spans="1:13" s="75" customFormat="1" ht="44.25" customHeight="1" x14ac:dyDescent="0.3">
      <c r="A121" s="93" t="s">
        <v>405</v>
      </c>
      <c r="B121" s="136" t="s">
        <v>383</v>
      </c>
      <c r="C121" s="137" t="s">
        <v>385</v>
      </c>
      <c r="D121" s="138" t="s">
        <v>15</v>
      </c>
      <c r="E121" s="139" t="s">
        <v>406</v>
      </c>
      <c r="F121" s="140"/>
      <c r="G121" s="141">
        <f>G122+G124</f>
        <v>4490326.5</v>
      </c>
      <c r="H121" s="141">
        <f t="shared" ref="H121:I121" si="41">H122+H124</f>
        <v>4261899.95</v>
      </c>
      <c r="I121" s="141">
        <f t="shared" si="41"/>
        <v>228426.54999999981</v>
      </c>
    </row>
    <row r="122" spans="1:13" s="75" customFormat="1" ht="32.25" customHeight="1" x14ac:dyDescent="0.3">
      <c r="A122" s="93" t="s">
        <v>398</v>
      </c>
      <c r="B122" s="136" t="s">
        <v>383</v>
      </c>
      <c r="C122" s="137" t="s">
        <v>385</v>
      </c>
      <c r="D122" s="138" t="s">
        <v>15</v>
      </c>
      <c r="E122" s="139" t="s">
        <v>406</v>
      </c>
      <c r="F122" s="140">
        <v>200</v>
      </c>
      <c r="G122" s="141">
        <f>G123</f>
        <v>4464476.5</v>
      </c>
      <c r="H122" s="141">
        <f t="shared" si="40"/>
        <v>4236049.95</v>
      </c>
      <c r="I122" s="135">
        <f t="shared" si="35"/>
        <v>228426.54999999981</v>
      </c>
    </row>
    <row r="123" spans="1:13" s="75" customFormat="1" ht="48" customHeight="1" x14ac:dyDescent="0.3">
      <c r="A123" s="93" t="s">
        <v>62</v>
      </c>
      <c r="B123" s="136" t="s">
        <v>383</v>
      </c>
      <c r="C123" s="137" t="s">
        <v>385</v>
      </c>
      <c r="D123" s="138" t="s">
        <v>15</v>
      </c>
      <c r="E123" s="139" t="s">
        <v>406</v>
      </c>
      <c r="F123" s="140">
        <v>240</v>
      </c>
      <c r="G123" s="141">
        <v>4464476.5</v>
      </c>
      <c r="H123" s="141">
        <v>4236049.95</v>
      </c>
      <c r="I123" s="135">
        <f t="shared" si="35"/>
        <v>228426.54999999981</v>
      </c>
    </row>
    <row r="124" spans="1:13" s="75" customFormat="1" ht="24.6" customHeight="1" x14ac:dyDescent="0.3">
      <c r="A124" s="93" t="s">
        <v>88</v>
      </c>
      <c r="B124" s="136" t="s">
        <v>383</v>
      </c>
      <c r="C124" s="137" t="s">
        <v>385</v>
      </c>
      <c r="D124" s="138" t="s">
        <v>15</v>
      </c>
      <c r="E124" s="139" t="s">
        <v>406</v>
      </c>
      <c r="F124" s="140">
        <v>800</v>
      </c>
      <c r="G124" s="141">
        <f>G125+G126</f>
        <v>25850</v>
      </c>
      <c r="H124" s="141">
        <f t="shared" ref="H124:I124" si="42">H125+H126</f>
        <v>25850</v>
      </c>
      <c r="I124" s="141">
        <f t="shared" si="42"/>
        <v>0</v>
      </c>
    </row>
    <row r="125" spans="1:13" s="75" customFormat="1" ht="18.600000000000001" customHeight="1" x14ac:dyDescent="0.3">
      <c r="A125" s="93" t="s">
        <v>90</v>
      </c>
      <c r="B125" s="136" t="s">
        <v>383</v>
      </c>
      <c r="C125" s="137" t="s">
        <v>385</v>
      </c>
      <c r="D125" s="138" t="s">
        <v>15</v>
      </c>
      <c r="E125" s="139" t="s">
        <v>406</v>
      </c>
      <c r="F125" s="140">
        <v>830</v>
      </c>
      <c r="G125" s="141">
        <v>22500</v>
      </c>
      <c r="H125" s="141">
        <v>22500</v>
      </c>
      <c r="I125" s="135">
        <f>G125-H125</f>
        <v>0</v>
      </c>
    </row>
    <row r="126" spans="1:13" s="75" customFormat="1" ht="24" customHeight="1" x14ac:dyDescent="0.3">
      <c r="A126" s="96" t="s">
        <v>94</v>
      </c>
      <c r="B126" s="136" t="s">
        <v>383</v>
      </c>
      <c r="C126" s="137" t="s">
        <v>385</v>
      </c>
      <c r="D126" s="138" t="s">
        <v>15</v>
      </c>
      <c r="E126" s="139" t="s">
        <v>406</v>
      </c>
      <c r="F126" s="140">
        <v>850</v>
      </c>
      <c r="G126" s="141">
        <v>3350</v>
      </c>
      <c r="H126" s="141">
        <v>3350</v>
      </c>
      <c r="I126" s="135">
        <f>G126-H126</f>
        <v>0</v>
      </c>
    </row>
    <row r="127" spans="1:13" s="75" customFormat="1" ht="76.5" customHeight="1" x14ac:dyDescent="0.3">
      <c r="A127" s="93" t="s">
        <v>453</v>
      </c>
      <c r="B127" s="136" t="s">
        <v>383</v>
      </c>
      <c r="C127" s="137" t="s">
        <v>385</v>
      </c>
      <c r="D127" s="138" t="s">
        <v>15</v>
      </c>
      <c r="E127" s="139" t="s">
        <v>454</v>
      </c>
      <c r="F127" s="140"/>
      <c r="G127" s="141">
        <f>G128</f>
        <v>15000</v>
      </c>
      <c r="H127" s="141">
        <f t="shared" ref="H127:H130" si="43">H128</f>
        <v>0</v>
      </c>
      <c r="I127" s="135">
        <f t="shared" si="35"/>
        <v>15000</v>
      </c>
    </row>
    <row r="128" spans="1:13" s="75" customFormat="1" ht="57.75" customHeight="1" x14ac:dyDescent="0.3">
      <c r="A128" s="93" t="s">
        <v>455</v>
      </c>
      <c r="B128" s="136" t="s">
        <v>383</v>
      </c>
      <c r="C128" s="137" t="s">
        <v>385</v>
      </c>
      <c r="D128" s="138" t="s">
        <v>15</v>
      </c>
      <c r="E128" s="139" t="s">
        <v>456</v>
      </c>
      <c r="F128" s="140"/>
      <c r="G128" s="141">
        <f>G129</f>
        <v>15000</v>
      </c>
      <c r="H128" s="141">
        <f t="shared" si="43"/>
        <v>0</v>
      </c>
      <c r="I128" s="135">
        <f t="shared" si="35"/>
        <v>15000</v>
      </c>
    </row>
    <row r="129" spans="1:9" s="75" customFormat="1" ht="60.75" customHeight="1" x14ac:dyDescent="0.3">
      <c r="A129" s="93" t="s">
        <v>457</v>
      </c>
      <c r="B129" s="136" t="s">
        <v>383</v>
      </c>
      <c r="C129" s="137" t="s">
        <v>385</v>
      </c>
      <c r="D129" s="138" t="s">
        <v>15</v>
      </c>
      <c r="E129" s="139" t="s">
        <v>458</v>
      </c>
      <c r="F129" s="140"/>
      <c r="G129" s="141">
        <f>G130</f>
        <v>15000</v>
      </c>
      <c r="H129" s="141">
        <f t="shared" si="43"/>
        <v>0</v>
      </c>
      <c r="I129" s="135">
        <f t="shared" si="35"/>
        <v>15000</v>
      </c>
    </row>
    <row r="130" spans="1:9" s="75" customFormat="1" ht="33.75" customHeight="1" x14ac:dyDescent="0.3">
      <c r="A130" s="93" t="s">
        <v>398</v>
      </c>
      <c r="B130" s="136" t="s">
        <v>383</v>
      </c>
      <c r="C130" s="137" t="s">
        <v>385</v>
      </c>
      <c r="D130" s="138" t="s">
        <v>15</v>
      </c>
      <c r="E130" s="139" t="s">
        <v>458</v>
      </c>
      <c r="F130" s="140">
        <v>200</v>
      </c>
      <c r="G130" s="141">
        <f>G131</f>
        <v>15000</v>
      </c>
      <c r="H130" s="141">
        <f t="shared" si="43"/>
        <v>0</v>
      </c>
      <c r="I130" s="135">
        <f t="shared" si="35"/>
        <v>15000</v>
      </c>
    </row>
    <row r="131" spans="1:9" s="75" customFormat="1" ht="51.75" customHeight="1" x14ac:dyDescent="0.3">
      <c r="A131" s="93" t="s">
        <v>62</v>
      </c>
      <c r="B131" s="136" t="s">
        <v>383</v>
      </c>
      <c r="C131" s="137" t="s">
        <v>385</v>
      </c>
      <c r="D131" s="138" t="s">
        <v>15</v>
      </c>
      <c r="E131" s="139" t="s">
        <v>458</v>
      </c>
      <c r="F131" s="140">
        <v>240</v>
      </c>
      <c r="G131" s="141">
        <v>15000</v>
      </c>
      <c r="H131" s="141">
        <v>0</v>
      </c>
      <c r="I131" s="135">
        <f t="shared" si="35"/>
        <v>15000</v>
      </c>
    </row>
    <row r="132" spans="1:9" s="75" customFormat="1" ht="49.5" customHeight="1" x14ac:dyDescent="0.3">
      <c r="A132" s="93" t="s">
        <v>459</v>
      </c>
      <c r="B132" s="136" t="s">
        <v>383</v>
      </c>
      <c r="C132" s="137" t="s">
        <v>385</v>
      </c>
      <c r="D132" s="138" t="s">
        <v>15</v>
      </c>
      <c r="E132" s="139" t="s">
        <v>460</v>
      </c>
      <c r="F132" s="140"/>
      <c r="G132" s="141">
        <f>G133</f>
        <v>100000</v>
      </c>
      <c r="H132" s="141">
        <f t="shared" ref="H132:H135" si="44">H133</f>
        <v>0</v>
      </c>
      <c r="I132" s="135">
        <f t="shared" si="35"/>
        <v>100000</v>
      </c>
    </row>
    <row r="133" spans="1:9" s="75" customFormat="1" ht="28.5" customHeight="1" x14ac:dyDescent="0.3">
      <c r="A133" s="93" t="s">
        <v>461</v>
      </c>
      <c r="B133" s="136" t="s">
        <v>383</v>
      </c>
      <c r="C133" s="137" t="s">
        <v>385</v>
      </c>
      <c r="D133" s="138" t="s">
        <v>15</v>
      </c>
      <c r="E133" s="139" t="s">
        <v>462</v>
      </c>
      <c r="F133" s="140"/>
      <c r="G133" s="141">
        <f>G134</f>
        <v>100000</v>
      </c>
      <c r="H133" s="141">
        <f t="shared" si="44"/>
        <v>0</v>
      </c>
      <c r="I133" s="135">
        <f t="shared" si="35"/>
        <v>100000</v>
      </c>
    </row>
    <row r="134" spans="1:9" s="75" customFormat="1" ht="32.25" customHeight="1" x14ac:dyDescent="0.3">
      <c r="A134" s="93" t="s">
        <v>463</v>
      </c>
      <c r="B134" s="136" t="s">
        <v>383</v>
      </c>
      <c r="C134" s="137" t="s">
        <v>385</v>
      </c>
      <c r="D134" s="138" t="s">
        <v>15</v>
      </c>
      <c r="E134" s="139" t="s">
        <v>464</v>
      </c>
      <c r="F134" s="140"/>
      <c r="G134" s="141">
        <f>G135</f>
        <v>100000</v>
      </c>
      <c r="H134" s="141">
        <f t="shared" si="44"/>
        <v>0</v>
      </c>
      <c r="I134" s="135">
        <f t="shared" si="35"/>
        <v>100000</v>
      </c>
    </row>
    <row r="135" spans="1:9" s="75" customFormat="1" ht="33.75" customHeight="1" x14ac:dyDescent="0.3">
      <c r="A135" s="93" t="s">
        <v>398</v>
      </c>
      <c r="B135" s="136" t="s">
        <v>383</v>
      </c>
      <c r="C135" s="137" t="s">
        <v>385</v>
      </c>
      <c r="D135" s="138" t="s">
        <v>15</v>
      </c>
      <c r="E135" s="139" t="s">
        <v>464</v>
      </c>
      <c r="F135" s="140">
        <v>200</v>
      </c>
      <c r="G135" s="141">
        <f>G136</f>
        <v>100000</v>
      </c>
      <c r="H135" s="141">
        <f t="shared" si="44"/>
        <v>0</v>
      </c>
      <c r="I135" s="135">
        <f t="shared" si="35"/>
        <v>100000</v>
      </c>
    </row>
    <row r="136" spans="1:9" s="75" customFormat="1" ht="45.75" customHeight="1" x14ac:dyDescent="0.3">
      <c r="A136" s="93" t="s">
        <v>62</v>
      </c>
      <c r="B136" s="136" t="s">
        <v>383</v>
      </c>
      <c r="C136" s="137" t="s">
        <v>385</v>
      </c>
      <c r="D136" s="138" t="s">
        <v>15</v>
      </c>
      <c r="E136" s="139" t="s">
        <v>464</v>
      </c>
      <c r="F136" s="140">
        <v>240</v>
      </c>
      <c r="G136" s="141">
        <v>100000</v>
      </c>
      <c r="H136" s="141">
        <v>0</v>
      </c>
      <c r="I136" s="135">
        <f t="shared" si="35"/>
        <v>100000</v>
      </c>
    </row>
    <row r="137" spans="1:9" s="75" customFormat="1" ht="29.25" customHeight="1" x14ac:dyDescent="0.3">
      <c r="A137" s="93" t="s">
        <v>465</v>
      </c>
      <c r="B137" s="136" t="s">
        <v>383</v>
      </c>
      <c r="C137" s="137" t="s">
        <v>385</v>
      </c>
      <c r="D137" s="138" t="s">
        <v>15</v>
      </c>
      <c r="E137" s="139" t="s">
        <v>466</v>
      </c>
      <c r="F137" s="146"/>
      <c r="G137" s="141">
        <f>G138+G145+G148</f>
        <v>11027912.890000001</v>
      </c>
      <c r="H137" s="141">
        <f t="shared" ref="H137:I137" si="45">H138+H145+H148</f>
        <v>7333848.7699999996</v>
      </c>
      <c r="I137" s="141">
        <f t="shared" si="45"/>
        <v>3694064.120000001</v>
      </c>
    </row>
    <row r="138" spans="1:9" s="75" customFormat="1" ht="32.25" customHeight="1" x14ac:dyDescent="0.3">
      <c r="A138" s="93" t="s">
        <v>467</v>
      </c>
      <c r="B138" s="136" t="s">
        <v>383</v>
      </c>
      <c r="C138" s="137" t="s">
        <v>385</v>
      </c>
      <c r="D138" s="138" t="s">
        <v>15</v>
      </c>
      <c r="E138" s="139" t="s">
        <v>468</v>
      </c>
      <c r="F138" s="146"/>
      <c r="G138" s="141">
        <f>G139+G141+G143</f>
        <v>11009859.960000001</v>
      </c>
      <c r="H138" s="141">
        <f t="shared" ref="H138:I138" si="46">H139+H141+H143</f>
        <v>7333795.8399999999</v>
      </c>
      <c r="I138" s="141">
        <f t="shared" si="46"/>
        <v>3676064.120000001</v>
      </c>
    </row>
    <row r="139" spans="1:9" s="75" customFormat="1" ht="73.5" customHeight="1" x14ac:dyDescent="0.3">
      <c r="A139" s="93" t="s">
        <v>48</v>
      </c>
      <c r="B139" s="136" t="s">
        <v>383</v>
      </c>
      <c r="C139" s="137" t="s">
        <v>385</v>
      </c>
      <c r="D139" s="138" t="s">
        <v>15</v>
      </c>
      <c r="E139" s="139" t="s">
        <v>468</v>
      </c>
      <c r="F139" s="140">
        <v>100</v>
      </c>
      <c r="G139" s="141">
        <f>G140</f>
        <v>10616359.960000001</v>
      </c>
      <c r="H139" s="141">
        <f t="shared" ref="H139" si="47">H140</f>
        <v>7026086.6299999999</v>
      </c>
      <c r="I139" s="135">
        <f t="shared" si="35"/>
        <v>3590273.330000001</v>
      </c>
    </row>
    <row r="140" spans="1:9" s="75" customFormat="1" ht="34.5" customHeight="1" x14ac:dyDescent="0.3">
      <c r="A140" s="95" t="s">
        <v>69</v>
      </c>
      <c r="B140" s="136" t="s">
        <v>383</v>
      </c>
      <c r="C140" s="137" t="s">
        <v>385</v>
      </c>
      <c r="D140" s="138" t="s">
        <v>15</v>
      </c>
      <c r="E140" s="139" t="s">
        <v>468</v>
      </c>
      <c r="F140" s="148">
        <v>110</v>
      </c>
      <c r="G140" s="141">
        <v>10616359.960000001</v>
      </c>
      <c r="H140" s="141">
        <v>7026086.6299999999</v>
      </c>
      <c r="I140" s="135">
        <f t="shared" si="35"/>
        <v>3590273.330000001</v>
      </c>
    </row>
    <row r="141" spans="1:9" s="75" customFormat="1" ht="32.25" customHeight="1" x14ac:dyDescent="0.3">
      <c r="A141" s="100" t="s">
        <v>398</v>
      </c>
      <c r="B141" s="136" t="s">
        <v>383</v>
      </c>
      <c r="C141" s="137" t="s">
        <v>385</v>
      </c>
      <c r="D141" s="138" t="s">
        <v>15</v>
      </c>
      <c r="E141" s="139" t="s">
        <v>468</v>
      </c>
      <c r="F141" s="148">
        <v>200</v>
      </c>
      <c r="G141" s="141">
        <f>G142</f>
        <v>391200</v>
      </c>
      <c r="H141" s="141">
        <f t="shared" ref="H141" si="48">H142</f>
        <v>305412.18</v>
      </c>
      <c r="I141" s="135">
        <f t="shared" si="35"/>
        <v>85787.82</v>
      </c>
    </row>
    <row r="142" spans="1:9" s="75" customFormat="1" ht="48" customHeight="1" x14ac:dyDescent="0.3">
      <c r="A142" s="100" t="s">
        <v>62</v>
      </c>
      <c r="B142" s="136" t="s">
        <v>383</v>
      </c>
      <c r="C142" s="137" t="s">
        <v>385</v>
      </c>
      <c r="D142" s="138" t="s">
        <v>15</v>
      </c>
      <c r="E142" s="139" t="s">
        <v>468</v>
      </c>
      <c r="F142" s="148">
        <v>240</v>
      </c>
      <c r="G142" s="141">
        <v>391200</v>
      </c>
      <c r="H142" s="141">
        <v>305412.18</v>
      </c>
      <c r="I142" s="135">
        <f t="shared" si="35"/>
        <v>85787.82</v>
      </c>
    </row>
    <row r="143" spans="1:9" s="75" customFormat="1" ht="20.399999999999999" customHeight="1" x14ac:dyDescent="0.3">
      <c r="A143" s="93" t="s">
        <v>88</v>
      </c>
      <c r="B143" s="136" t="s">
        <v>383</v>
      </c>
      <c r="C143" s="137" t="s">
        <v>385</v>
      </c>
      <c r="D143" s="138" t="s">
        <v>15</v>
      </c>
      <c r="E143" s="139" t="s">
        <v>468</v>
      </c>
      <c r="F143" s="148">
        <v>800</v>
      </c>
      <c r="G143" s="141">
        <f>G144</f>
        <v>2300</v>
      </c>
      <c r="H143" s="141">
        <f t="shared" ref="H143:I143" si="49">H144</f>
        <v>2297.0300000000002</v>
      </c>
      <c r="I143" s="141">
        <f t="shared" si="49"/>
        <v>2.9699999999997999</v>
      </c>
    </row>
    <row r="144" spans="1:9" s="75" customFormat="1" ht="22.2" customHeight="1" x14ac:dyDescent="0.3">
      <c r="A144" s="93" t="s">
        <v>94</v>
      </c>
      <c r="B144" s="136" t="s">
        <v>383</v>
      </c>
      <c r="C144" s="137" t="s">
        <v>385</v>
      </c>
      <c r="D144" s="138" t="s">
        <v>15</v>
      </c>
      <c r="E144" s="139" t="s">
        <v>468</v>
      </c>
      <c r="F144" s="148">
        <v>850</v>
      </c>
      <c r="G144" s="141">
        <v>2300</v>
      </c>
      <c r="H144" s="141">
        <v>2297.0300000000002</v>
      </c>
      <c r="I144" s="135">
        <f>G144-H144</f>
        <v>2.9699999999997999</v>
      </c>
    </row>
    <row r="145" spans="1:9" s="75" customFormat="1" ht="48" customHeight="1" x14ac:dyDescent="0.3">
      <c r="A145" s="101" t="s">
        <v>469</v>
      </c>
      <c r="B145" s="136" t="s">
        <v>383</v>
      </c>
      <c r="C145" s="137" t="s">
        <v>385</v>
      </c>
      <c r="D145" s="157" t="s">
        <v>15</v>
      </c>
      <c r="E145" s="139" t="s">
        <v>470</v>
      </c>
      <c r="F145" s="148"/>
      <c r="G145" s="141">
        <f>G146</f>
        <v>18000</v>
      </c>
      <c r="H145" s="141">
        <f t="shared" ref="H145:H146" si="50">H146</f>
        <v>0</v>
      </c>
      <c r="I145" s="135">
        <f t="shared" si="35"/>
        <v>18000</v>
      </c>
    </row>
    <row r="146" spans="1:9" s="75" customFormat="1" ht="33" customHeight="1" x14ac:dyDescent="0.3">
      <c r="A146" s="102" t="s">
        <v>398</v>
      </c>
      <c r="B146" s="136" t="s">
        <v>383</v>
      </c>
      <c r="C146" s="137" t="s">
        <v>385</v>
      </c>
      <c r="D146" s="157" t="s">
        <v>15</v>
      </c>
      <c r="E146" s="139" t="s">
        <v>470</v>
      </c>
      <c r="F146" s="148">
        <v>200</v>
      </c>
      <c r="G146" s="141">
        <f>G147</f>
        <v>18000</v>
      </c>
      <c r="H146" s="141">
        <f t="shared" si="50"/>
        <v>0</v>
      </c>
      <c r="I146" s="135">
        <f t="shared" si="35"/>
        <v>18000</v>
      </c>
    </row>
    <row r="147" spans="1:9" s="75" customFormat="1" ht="45" customHeight="1" x14ac:dyDescent="0.3">
      <c r="A147" s="102" t="s">
        <v>62</v>
      </c>
      <c r="B147" s="136" t="s">
        <v>383</v>
      </c>
      <c r="C147" s="137" t="s">
        <v>385</v>
      </c>
      <c r="D147" s="157" t="s">
        <v>15</v>
      </c>
      <c r="E147" s="139" t="s">
        <v>470</v>
      </c>
      <c r="F147" s="148">
        <v>240</v>
      </c>
      <c r="G147" s="141">
        <v>18000</v>
      </c>
      <c r="H147" s="141">
        <v>0</v>
      </c>
      <c r="I147" s="135">
        <f t="shared" si="35"/>
        <v>18000</v>
      </c>
    </row>
    <row r="148" spans="1:9" s="75" customFormat="1" ht="25.2" customHeight="1" x14ac:dyDescent="0.3">
      <c r="A148" s="102" t="s">
        <v>801</v>
      </c>
      <c r="B148" s="136" t="s">
        <v>383</v>
      </c>
      <c r="C148" s="137" t="s">
        <v>385</v>
      </c>
      <c r="D148" s="157" t="s">
        <v>15</v>
      </c>
      <c r="E148" s="139" t="s">
        <v>802</v>
      </c>
      <c r="F148" s="148"/>
      <c r="G148" s="141">
        <f>G149</f>
        <v>52.93</v>
      </c>
      <c r="H148" s="141">
        <f t="shared" ref="H148:I149" si="51">H149</f>
        <v>52.93</v>
      </c>
      <c r="I148" s="141">
        <f t="shared" si="51"/>
        <v>0</v>
      </c>
    </row>
    <row r="149" spans="1:9" s="75" customFormat="1" ht="19.8" customHeight="1" x14ac:dyDescent="0.3">
      <c r="A149" s="93" t="s">
        <v>88</v>
      </c>
      <c r="B149" s="136" t="s">
        <v>383</v>
      </c>
      <c r="C149" s="137" t="s">
        <v>385</v>
      </c>
      <c r="D149" s="157" t="s">
        <v>15</v>
      </c>
      <c r="E149" s="139" t="s">
        <v>802</v>
      </c>
      <c r="F149" s="148">
        <v>800</v>
      </c>
      <c r="G149" s="141">
        <f>G150</f>
        <v>52.93</v>
      </c>
      <c r="H149" s="141">
        <f t="shared" si="51"/>
        <v>52.93</v>
      </c>
      <c r="I149" s="141">
        <f t="shared" si="51"/>
        <v>0</v>
      </c>
    </row>
    <row r="150" spans="1:9" s="75" customFormat="1" ht="17.399999999999999" customHeight="1" x14ac:dyDescent="0.3">
      <c r="A150" s="93" t="s">
        <v>94</v>
      </c>
      <c r="B150" s="136" t="s">
        <v>383</v>
      </c>
      <c r="C150" s="137" t="s">
        <v>385</v>
      </c>
      <c r="D150" s="157" t="s">
        <v>15</v>
      </c>
      <c r="E150" s="139" t="s">
        <v>802</v>
      </c>
      <c r="F150" s="148">
        <v>850</v>
      </c>
      <c r="G150" s="141">
        <v>52.93</v>
      </c>
      <c r="H150" s="141">
        <v>52.93</v>
      </c>
      <c r="I150" s="135">
        <f>G150-H150</f>
        <v>0</v>
      </c>
    </row>
    <row r="151" spans="1:9" s="75" customFormat="1" ht="62.4" customHeight="1" x14ac:dyDescent="0.3">
      <c r="A151" s="93" t="s">
        <v>501</v>
      </c>
      <c r="B151" s="136" t="s">
        <v>383</v>
      </c>
      <c r="C151" s="137" t="s">
        <v>385</v>
      </c>
      <c r="D151" s="157" t="s">
        <v>15</v>
      </c>
      <c r="E151" s="139" t="s">
        <v>502</v>
      </c>
      <c r="F151" s="148"/>
      <c r="G151" s="141">
        <f>G152</f>
        <v>200500</v>
      </c>
      <c r="H151" s="141">
        <f t="shared" ref="H151:I153" si="52">H152</f>
        <v>200500</v>
      </c>
      <c r="I151" s="141">
        <f t="shared" si="52"/>
        <v>0</v>
      </c>
    </row>
    <row r="152" spans="1:9" s="75" customFormat="1" ht="47.4" customHeight="1" x14ac:dyDescent="0.3">
      <c r="A152" s="93" t="s">
        <v>804</v>
      </c>
      <c r="B152" s="136" t="s">
        <v>383</v>
      </c>
      <c r="C152" s="137" t="s">
        <v>385</v>
      </c>
      <c r="D152" s="157" t="s">
        <v>15</v>
      </c>
      <c r="E152" s="139" t="s">
        <v>803</v>
      </c>
      <c r="F152" s="148"/>
      <c r="G152" s="141">
        <f>G153</f>
        <v>200500</v>
      </c>
      <c r="H152" s="141">
        <f t="shared" si="52"/>
        <v>200500</v>
      </c>
      <c r="I152" s="141">
        <f t="shared" si="52"/>
        <v>0</v>
      </c>
    </row>
    <row r="153" spans="1:9" s="75" customFormat="1" ht="31.8" customHeight="1" x14ac:dyDescent="0.3">
      <c r="A153" s="102" t="s">
        <v>398</v>
      </c>
      <c r="B153" s="136" t="s">
        <v>383</v>
      </c>
      <c r="C153" s="137" t="s">
        <v>385</v>
      </c>
      <c r="D153" s="157" t="s">
        <v>15</v>
      </c>
      <c r="E153" s="139" t="s">
        <v>803</v>
      </c>
      <c r="F153" s="148">
        <v>200</v>
      </c>
      <c r="G153" s="141">
        <f>G154</f>
        <v>200500</v>
      </c>
      <c r="H153" s="141">
        <f t="shared" si="52"/>
        <v>200500</v>
      </c>
      <c r="I153" s="141">
        <f t="shared" si="52"/>
        <v>0</v>
      </c>
    </row>
    <row r="154" spans="1:9" s="75" customFormat="1" ht="33" customHeight="1" x14ac:dyDescent="0.3">
      <c r="A154" s="102" t="s">
        <v>62</v>
      </c>
      <c r="B154" s="136" t="s">
        <v>383</v>
      </c>
      <c r="C154" s="137" t="s">
        <v>385</v>
      </c>
      <c r="D154" s="157" t="s">
        <v>15</v>
      </c>
      <c r="E154" s="139" t="s">
        <v>803</v>
      </c>
      <c r="F154" s="148">
        <v>240</v>
      </c>
      <c r="G154" s="141">
        <v>200500</v>
      </c>
      <c r="H154" s="141">
        <v>200500</v>
      </c>
      <c r="I154" s="135">
        <f>G154-H154</f>
        <v>0</v>
      </c>
    </row>
    <row r="155" spans="1:9" s="75" customFormat="1" ht="21" customHeight="1" x14ac:dyDescent="0.3">
      <c r="A155" s="94" t="s">
        <v>471</v>
      </c>
      <c r="B155" s="158" t="s">
        <v>383</v>
      </c>
      <c r="C155" s="159" t="s">
        <v>400</v>
      </c>
      <c r="D155" s="138"/>
      <c r="E155" s="160"/>
      <c r="F155" s="148"/>
      <c r="G155" s="147">
        <f>G156+G162+G173+G198</f>
        <v>43461455.240000002</v>
      </c>
      <c r="H155" s="147">
        <f>H156+H162+H173+H198</f>
        <v>17099973.960000001</v>
      </c>
      <c r="I155" s="128">
        <f t="shared" si="35"/>
        <v>26361481.280000001</v>
      </c>
    </row>
    <row r="156" spans="1:9" s="75" customFormat="1" ht="18" customHeight="1" x14ac:dyDescent="0.3">
      <c r="A156" s="99" t="s">
        <v>146</v>
      </c>
      <c r="B156" s="129" t="s">
        <v>383</v>
      </c>
      <c r="C156" s="124" t="s">
        <v>400</v>
      </c>
      <c r="D156" s="125" t="s">
        <v>429</v>
      </c>
      <c r="E156" s="133"/>
      <c r="F156" s="161"/>
      <c r="G156" s="128">
        <f>G157</f>
        <v>733700</v>
      </c>
      <c r="H156" s="128">
        <f>H157</f>
        <v>0</v>
      </c>
      <c r="I156" s="128">
        <f t="shared" si="35"/>
        <v>733700</v>
      </c>
    </row>
    <row r="157" spans="1:9" s="75" customFormat="1" ht="33" customHeight="1" x14ac:dyDescent="0.3">
      <c r="A157" s="99" t="s">
        <v>407</v>
      </c>
      <c r="B157" s="130" t="s">
        <v>383</v>
      </c>
      <c r="C157" s="131" t="s">
        <v>400</v>
      </c>
      <c r="D157" s="132" t="s">
        <v>429</v>
      </c>
      <c r="E157" s="133" t="s">
        <v>408</v>
      </c>
      <c r="F157" s="161"/>
      <c r="G157" s="135">
        <f>G158</f>
        <v>733700</v>
      </c>
      <c r="H157" s="135">
        <f t="shared" ref="H157:H160" si="53">H158</f>
        <v>0</v>
      </c>
      <c r="I157" s="135">
        <f t="shared" si="35"/>
        <v>733700</v>
      </c>
    </row>
    <row r="158" spans="1:9" s="75" customFormat="1" ht="24.75" customHeight="1" x14ac:dyDescent="0.3">
      <c r="A158" s="99" t="s">
        <v>409</v>
      </c>
      <c r="B158" s="130" t="s">
        <v>383</v>
      </c>
      <c r="C158" s="131" t="s">
        <v>400</v>
      </c>
      <c r="D158" s="132" t="s">
        <v>429</v>
      </c>
      <c r="E158" s="156" t="s">
        <v>410</v>
      </c>
      <c r="F158" s="161"/>
      <c r="G158" s="135">
        <f>G159</f>
        <v>733700</v>
      </c>
      <c r="H158" s="135">
        <f t="shared" si="53"/>
        <v>0</v>
      </c>
      <c r="I158" s="135">
        <f t="shared" si="35"/>
        <v>733700</v>
      </c>
    </row>
    <row r="159" spans="1:9" s="75" customFormat="1" ht="73.5" customHeight="1" x14ac:dyDescent="0.3">
      <c r="A159" s="93" t="s">
        <v>472</v>
      </c>
      <c r="B159" s="130" t="s">
        <v>383</v>
      </c>
      <c r="C159" s="131" t="s">
        <v>400</v>
      </c>
      <c r="D159" s="132" t="s">
        <v>429</v>
      </c>
      <c r="E159" s="139" t="s">
        <v>473</v>
      </c>
      <c r="F159" s="134"/>
      <c r="G159" s="135">
        <f>G160</f>
        <v>733700</v>
      </c>
      <c r="H159" s="135">
        <f t="shared" si="53"/>
        <v>0</v>
      </c>
      <c r="I159" s="135">
        <f t="shared" si="35"/>
        <v>733700</v>
      </c>
    </row>
    <row r="160" spans="1:9" s="75" customFormat="1" ht="34.5" customHeight="1" x14ac:dyDescent="0.3">
      <c r="A160" s="95" t="s">
        <v>398</v>
      </c>
      <c r="B160" s="136" t="s">
        <v>383</v>
      </c>
      <c r="C160" s="137" t="s">
        <v>400</v>
      </c>
      <c r="D160" s="138" t="s">
        <v>429</v>
      </c>
      <c r="E160" s="139" t="s">
        <v>473</v>
      </c>
      <c r="F160" s="140">
        <v>200</v>
      </c>
      <c r="G160" s="141">
        <f>G161</f>
        <v>733700</v>
      </c>
      <c r="H160" s="141">
        <f t="shared" si="53"/>
        <v>0</v>
      </c>
      <c r="I160" s="135">
        <f t="shared" si="35"/>
        <v>733700</v>
      </c>
    </row>
    <row r="161" spans="1:9" s="75" customFormat="1" ht="47.25" customHeight="1" x14ac:dyDescent="0.3">
      <c r="A161" s="95" t="s">
        <v>62</v>
      </c>
      <c r="B161" s="136" t="s">
        <v>383</v>
      </c>
      <c r="C161" s="137" t="s">
        <v>400</v>
      </c>
      <c r="D161" s="138" t="s">
        <v>429</v>
      </c>
      <c r="E161" s="139" t="s">
        <v>473</v>
      </c>
      <c r="F161" s="140">
        <v>240</v>
      </c>
      <c r="G161" s="141">
        <v>733700</v>
      </c>
      <c r="H161" s="141">
        <v>0</v>
      </c>
      <c r="I161" s="135">
        <f t="shared" si="35"/>
        <v>733700</v>
      </c>
    </row>
    <row r="162" spans="1:9" s="79" customFormat="1" ht="15.6" x14ac:dyDescent="0.3">
      <c r="A162" s="94" t="s">
        <v>151</v>
      </c>
      <c r="B162" s="158" t="s">
        <v>383</v>
      </c>
      <c r="C162" s="159" t="s">
        <v>400</v>
      </c>
      <c r="D162" s="162" t="s">
        <v>432</v>
      </c>
      <c r="E162" s="163"/>
      <c r="F162" s="164"/>
      <c r="G162" s="165">
        <f>G163+G168</f>
        <v>6581267.7599999998</v>
      </c>
      <c r="H162" s="165">
        <f t="shared" ref="H162:I162" si="54">H163+H168</f>
        <v>2562364.48</v>
      </c>
      <c r="I162" s="165">
        <f t="shared" si="54"/>
        <v>4018903.28</v>
      </c>
    </row>
    <row r="163" spans="1:9" s="75" customFormat="1" ht="60.75" customHeight="1" x14ac:dyDescent="0.3">
      <c r="A163" s="93" t="s">
        <v>474</v>
      </c>
      <c r="B163" s="139" t="s">
        <v>383</v>
      </c>
      <c r="C163" s="137" t="s">
        <v>400</v>
      </c>
      <c r="D163" s="138" t="s">
        <v>432</v>
      </c>
      <c r="E163" s="139" t="s">
        <v>475</v>
      </c>
      <c r="F163" s="140"/>
      <c r="G163" s="141">
        <f t="shared" ref="G163:H166" si="55">G164</f>
        <v>2607267.7599999998</v>
      </c>
      <c r="H163" s="152">
        <f t="shared" si="55"/>
        <v>2562364.48</v>
      </c>
      <c r="I163" s="135">
        <f t="shared" si="35"/>
        <v>44903.279999999795</v>
      </c>
    </row>
    <row r="164" spans="1:9" s="75" customFormat="1" ht="46.5" customHeight="1" x14ac:dyDescent="0.3">
      <c r="A164" s="93" t="s">
        <v>476</v>
      </c>
      <c r="B164" s="139" t="s">
        <v>383</v>
      </c>
      <c r="C164" s="137" t="s">
        <v>400</v>
      </c>
      <c r="D164" s="138" t="s">
        <v>432</v>
      </c>
      <c r="E164" s="139" t="s">
        <v>477</v>
      </c>
      <c r="F164" s="140"/>
      <c r="G164" s="141">
        <f t="shared" si="55"/>
        <v>2607267.7599999998</v>
      </c>
      <c r="H164" s="152">
        <f t="shared" si="55"/>
        <v>2562364.48</v>
      </c>
      <c r="I164" s="135">
        <f t="shared" si="35"/>
        <v>44903.279999999795</v>
      </c>
    </row>
    <row r="165" spans="1:9" s="75" customFormat="1" ht="49.5" customHeight="1" x14ac:dyDescent="0.3">
      <c r="A165" s="103" t="s">
        <v>478</v>
      </c>
      <c r="B165" s="139" t="s">
        <v>383</v>
      </c>
      <c r="C165" s="137" t="s">
        <v>400</v>
      </c>
      <c r="D165" s="138" t="s">
        <v>432</v>
      </c>
      <c r="E165" s="139" t="s">
        <v>479</v>
      </c>
      <c r="F165" s="140"/>
      <c r="G165" s="141">
        <f t="shared" si="55"/>
        <v>2607267.7599999998</v>
      </c>
      <c r="H165" s="152">
        <f t="shared" si="55"/>
        <v>2562364.48</v>
      </c>
      <c r="I165" s="135">
        <f t="shared" si="35"/>
        <v>44903.279999999795</v>
      </c>
    </row>
    <row r="166" spans="1:9" s="75" customFormat="1" ht="31.5" customHeight="1" x14ac:dyDescent="0.3">
      <c r="A166" s="100" t="s">
        <v>398</v>
      </c>
      <c r="B166" s="139" t="s">
        <v>383</v>
      </c>
      <c r="C166" s="137" t="s">
        <v>400</v>
      </c>
      <c r="D166" s="138" t="s">
        <v>432</v>
      </c>
      <c r="E166" s="139" t="s">
        <v>479</v>
      </c>
      <c r="F166" s="140">
        <v>200</v>
      </c>
      <c r="G166" s="141">
        <f t="shared" si="55"/>
        <v>2607267.7599999998</v>
      </c>
      <c r="H166" s="152">
        <f t="shared" si="55"/>
        <v>2562364.48</v>
      </c>
      <c r="I166" s="135">
        <f t="shared" si="35"/>
        <v>44903.279999999795</v>
      </c>
    </row>
    <row r="167" spans="1:9" s="75" customFormat="1" ht="48.75" customHeight="1" x14ac:dyDescent="0.3">
      <c r="A167" s="100" t="s">
        <v>62</v>
      </c>
      <c r="B167" s="139" t="s">
        <v>383</v>
      </c>
      <c r="C167" s="137" t="s">
        <v>400</v>
      </c>
      <c r="D167" s="138" t="s">
        <v>432</v>
      </c>
      <c r="E167" s="139" t="s">
        <v>479</v>
      </c>
      <c r="F167" s="140">
        <v>240</v>
      </c>
      <c r="G167" s="141">
        <v>2607267.7599999998</v>
      </c>
      <c r="H167" s="141">
        <v>2562364.48</v>
      </c>
      <c r="I167" s="135">
        <f t="shared" si="35"/>
        <v>44903.279999999795</v>
      </c>
    </row>
    <row r="168" spans="1:9" s="75" customFormat="1" ht="31.8" customHeight="1" x14ac:dyDescent="0.3">
      <c r="A168" s="99" t="s">
        <v>407</v>
      </c>
      <c r="B168" s="139" t="s">
        <v>383</v>
      </c>
      <c r="C168" s="137" t="s">
        <v>400</v>
      </c>
      <c r="D168" s="138" t="s">
        <v>432</v>
      </c>
      <c r="E168" s="139" t="s">
        <v>408</v>
      </c>
      <c r="F168" s="148"/>
      <c r="G168" s="141">
        <f>G169</f>
        <v>3974000</v>
      </c>
      <c r="H168" s="141">
        <f t="shared" ref="H168:I171" si="56">H169</f>
        <v>0</v>
      </c>
      <c r="I168" s="141">
        <f t="shared" si="56"/>
        <v>3974000</v>
      </c>
    </row>
    <row r="169" spans="1:9" s="75" customFormat="1" ht="30.6" customHeight="1" x14ac:dyDescent="0.3">
      <c r="A169" s="93" t="s">
        <v>498</v>
      </c>
      <c r="B169" s="139" t="s">
        <v>383</v>
      </c>
      <c r="C169" s="137" t="s">
        <v>400</v>
      </c>
      <c r="D169" s="138" t="s">
        <v>432</v>
      </c>
      <c r="E169" s="139" t="s">
        <v>418</v>
      </c>
      <c r="F169" s="148"/>
      <c r="G169" s="141">
        <f>G170</f>
        <v>3974000</v>
      </c>
      <c r="H169" s="141">
        <f t="shared" si="56"/>
        <v>0</v>
      </c>
      <c r="I169" s="141">
        <f t="shared" si="56"/>
        <v>3974000</v>
      </c>
    </row>
    <row r="170" spans="1:9" s="75" customFormat="1" ht="128.4" customHeight="1" x14ac:dyDescent="0.3">
      <c r="A170" s="269" t="s">
        <v>806</v>
      </c>
      <c r="B170" s="139" t="s">
        <v>383</v>
      </c>
      <c r="C170" s="137" t="s">
        <v>400</v>
      </c>
      <c r="D170" s="138" t="s">
        <v>432</v>
      </c>
      <c r="E170" s="139" t="s">
        <v>805</v>
      </c>
      <c r="F170" s="148"/>
      <c r="G170" s="141">
        <f>G171</f>
        <v>3974000</v>
      </c>
      <c r="H170" s="141">
        <f t="shared" si="56"/>
        <v>0</v>
      </c>
      <c r="I170" s="141">
        <f t="shared" si="56"/>
        <v>3974000</v>
      </c>
    </row>
    <row r="171" spans="1:9" s="75" customFormat="1" ht="27" customHeight="1" x14ac:dyDescent="0.3">
      <c r="A171" s="100" t="s">
        <v>398</v>
      </c>
      <c r="B171" s="139" t="s">
        <v>383</v>
      </c>
      <c r="C171" s="137" t="s">
        <v>400</v>
      </c>
      <c r="D171" s="138" t="s">
        <v>432</v>
      </c>
      <c r="E171" s="139" t="s">
        <v>805</v>
      </c>
      <c r="F171" s="148">
        <v>200</v>
      </c>
      <c r="G171" s="141">
        <f>G172</f>
        <v>3974000</v>
      </c>
      <c r="H171" s="141">
        <f t="shared" si="56"/>
        <v>0</v>
      </c>
      <c r="I171" s="141">
        <f t="shared" si="56"/>
        <v>3974000</v>
      </c>
    </row>
    <row r="172" spans="1:9" s="75" customFormat="1" ht="30" customHeight="1" x14ac:dyDescent="0.3">
      <c r="A172" s="100" t="s">
        <v>62</v>
      </c>
      <c r="B172" s="139" t="s">
        <v>383</v>
      </c>
      <c r="C172" s="137" t="s">
        <v>400</v>
      </c>
      <c r="D172" s="138" t="s">
        <v>432</v>
      </c>
      <c r="E172" s="139" t="s">
        <v>805</v>
      </c>
      <c r="F172" s="148">
        <v>240</v>
      </c>
      <c r="G172" s="141">
        <v>3974000</v>
      </c>
      <c r="H172" s="141">
        <v>0</v>
      </c>
      <c r="I172" s="135">
        <f>G172-H172</f>
        <v>3974000</v>
      </c>
    </row>
    <row r="173" spans="1:9" s="75" customFormat="1" ht="18" customHeight="1" x14ac:dyDescent="0.3">
      <c r="A173" s="104" t="s">
        <v>480</v>
      </c>
      <c r="B173" s="158" t="s">
        <v>383</v>
      </c>
      <c r="C173" s="159" t="s">
        <v>400</v>
      </c>
      <c r="D173" s="162" t="s">
        <v>481</v>
      </c>
      <c r="E173" s="160"/>
      <c r="F173" s="148"/>
      <c r="G173" s="147">
        <f>G182+G187+G192+G174</f>
        <v>35916487.480000004</v>
      </c>
      <c r="H173" s="147">
        <f>H182+H187+H192+H174</f>
        <v>14417609.48</v>
      </c>
      <c r="I173" s="128">
        <f t="shared" si="35"/>
        <v>21498878.000000004</v>
      </c>
    </row>
    <row r="174" spans="1:9" s="75" customFormat="1" ht="44.25" customHeight="1" x14ac:dyDescent="0.3">
      <c r="A174" s="95" t="s">
        <v>482</v>
      </c>
      <c r="B174" s="166" t="s">
        <v>383</v>
      </c>
      <c r="C174" s="167" t="s">
        <v>400</v>
      </c>
      <c r="D174" s="157" t="s">
        <v>481</v>
      </c>
      <c r="E174" s="139" t="s">
        <v>483</v>
      </c>
      <c r="F174" s="148"/>
      <c r="G174" s="141">
        <f>G175</f>
        <v>2530000</v>
      </c>
      <c r="H174" s="141">
        <f t="shared" ref="H174:H180" si="57">H175</f>
        <v>2492050</v>
      </c>
      <c r="I174" s="135">
        <f t="shared" si="35"/>
        <v>37950</v>
      </c>
    </row>
    <row r="175" spans="1:9" s="75" customFormat="1" ht="30.75" customHeight="1" x14ac:dyDescent="0.3">
      <c r="A175" s="95" t="s">
        <v>734</v>
      </c>
      <c r="B175" s="166" t="s">
        <v>383</v>
      </c>
      <c r="C175" s="167" t="s">
        <v>400</v>
      </c>
      <c r="D175" s="157" t="s">
        <v>481</v>
      </c>
      <c r="E175" s="139" t="s">
        <v>484</v>
      </c>
      <c r="F175" s="148"/>
      <c r="G175" s="141">
        <f>G176+G179</f>
        <v>2530000</v>
      </c>
      <c r="H175" s="141">
        <f t="shared" ref="H175:I175" si="58">H176+H179</f>
        <v>2492050</v>
      </c>
      <c r="I175" s="141">
        <f t="shared" si="58"/>
        <v>37950</v>
      </c>
    </row>
    <row r="176" spans="1:9" s="75" customFormat="1" ht="27" x14ac:dyDescent="0.3">
      <c r="A176" s="95" t="s">
        <v>734</v>
      </c>
      <c r="B176" s="166" t="s">
        <v>383</v>
      </c>
      <c r="C176" s="167" t="s">
        <v>400</v>
      </c>
      <c r="D176" s="157" t="s">
        <v>481</v>
      </c>
      <c r="E176" s="139" t="s">
        <v>485</v>
      </c>
      <c r="F176" s="148"/>
      <c r="G176" s="141">
        <f>G177</f>
        <v>2277000</v>
      </c>
      <c r="H176" s="141">
        <f t="shared" si="57"/>
        <v>2242845</v>
      </c>
      <c r="I176" s="135">
        <f t="shared" si="35"/>
        <v>34155</v>
      </c>
    </row>
    <row r="177" spans="1:9" s="75" customFormat="1" ht="28.5" customHeight="1" x14ac:dyDescent="0.3">
      <c r="A177" s="93" t="s">
        <v>398</v>
      </c>
      <c r="B177" s="166" t="s">
        <v>383</v>
      </c>
      <c r="C177" s="167" t="s">
        <v>400</v>
      </c>
      <c r="D177" s="157" t="s">
        <v>481</v>
      </c>
      <c r="E177" s="139" t="s">
        <v>485</v>
      </c>
      <c r="F177" s="148">
        <v>200</v>
      </c>
      <c r="G177" s="141">
        <f>G178</f>
        <v>2277000</v>
      </c>
      <c r="H177" s="141">
        <f t="shared" si="57"/>
        <v>2242845</v>
      </c>
      <c r="I177" s="135">
        <f t="shared" si="35"/>
        <v>34155</v>
      </c>
    </row>
    <row r="178" spans="1:9" s="75" customFormat="1" ht="44.25" customHeight="1" x14ac:dyDescent="0.3">
      <c r="A178" s="93" t="s">
        <v>62</v>
      </c>
      <c r="B178" s="166" t="s">
        <v>383</v>
      </c>
      <c r="C178" s="167" t="s">
        <v>400</v>
      </c>
      <c r="D178" s="157" t="s">
        <v>481</v>
      </c>
      <c r="E178" s="139" t="s">
        <v>485</v>
      </c>
      <c r="F178" s="148">
        <v>240</v>
      </c>
      <c r="G178" s="168">
        <v>2277000</v>
      </c>
      <c r="H178" s="168">
        <v>2242845</v>
      </c>
      <c r="I178" s="135">
        <f t="shared" si="35"/>
        <v>34155</v>
      </c>
    </row>
    <row r="179" spans="1:9" s="75" customFormat="1" ht="30" customHeight="1" x14ac:dyDescent="0.3">
      <c r="A179" s="95" t="s">
        <v>807</v>
      </c>
      <c r="B179" s="166" t="s">
        <v>383</v>
      </c>
      <c r="C179" s="167" t="s">
        <v>400</v>
      </c>
      <c r="D179" s="157" t="s">
        <v>481</v>
      </c>
      <c r="E179" s="139" t="s">
        <v>808</v>
      </c>
      <c r="F179" s="148"/>
      <c r="G179" s="141">
        <f>G180</f>
        <v>253000</v>
      </c>
      <c r="H179" s="141">
        <f t="shared" si="57"/>
        <v>249205</v>
      </c>
      <c r="I179" s="135">
        <f t="shared" ref="I179:I180" si="59">G179-H179</f>
        <v>3795</v>
      </c>
    </row>
    <row r="180" spans="1:9" s="75" customFormat="1" ht="44.25" customHeight="1" x14ac:dyDescent="0.3">
      <c r="A180" s="93" t="s">
        <v>398</v>
      </c>
      <c r="B180" s="166" t="s">
        <v>383</v>
      </c>
      <c r="C180" s="167" t="s">
        <v>400</v>
      </c>
      <c r="D180" s="157" t="s">
        <v>481</v>
      </c>
      <c r="E180" s="139" t="s">
        <v>808</v>
      </c>
      <c r="F180" s="148">
        <v>200</v>
      </c>
      <c r="G180" s="141">
        <f>G181</f>
        <v>253000</v>
      </c>
      <c r="H180" s="141">
        <f t="shared" si="57"/>
        <v>249205</v>
      </c>
      <c r="I180" s="135">
        <f t="shared" si="59"/>
        <v>3795</v>
      </c>
    </row>
    <row r="181" spans="1:9" s="75" customFormat="1" ht="44.25" customHeight="1" x14ac:dyDescent="0.3">
      <c r="A181" s="93" t="s">
        <v>62</v>
      </c>
      <c r="B181" s="166" t="s">
        <v>383</v>
      </c>
      <c r="C181" s="167" t="s">
        <v>400</v>
      </c>
      <c r="D181" s="157" t="s">
        <v>481</v>
      </c>
      <c r="E181" s="139" t="s">
        <v>808</v>
      </c>
      <c r="F181" s="148">
        <v>240</v>
      </c>
      <c r="G181" s="168">
        <v>253000</v>
      </c>
      <c r="H181" s="168">
        <v>249205</v>
      </c>
      <c r="I181" s="135">
        <f>G181-H181</f>
        <v>3795</v>
      </c>
    </row>
    <row r="182" spans="1:9" s="75" customFormat="1" ht="62.25" customHeight="1" x14ac:dyDescent="0.3">
      <c r="A182" s="105" t="s">
        <v>486</v>
      </c>
      <c r="B182" s="169" t="s">
        <v>383</v>
      </c>
      <c r="C182" s="170" t="s">
        <v>400</v>
      </c>
      <c r="D182" s="171" t="s">
        <v>481</v>
      </c>
      <c r="E182" s="139" t="s">
        <v>487</v>
      </c>
      <c r="F182" s="161"/>
      <c r="G182" s="135">
        <f>G183</f>
        <v>10466513.59</v>
      </c>
      <c r="H182" s="135">
        <f t="shared" ref="H182:H184" si="60">H183</f>
        <v>0</v>
      </c>
      <c r="I182" s="135">
        <f t="shared" si="35"/>
        <v>10466513.59</v>
      </c>
    </row>
    <row r="183" spans="1:9" s="75" customFormat="1" ht="33.75" customHeight="1" x14ac:dyDescent="0.3">
      <c r="A183" s="93" t="s">
        <v>488</v>
      </c>
      <c r="B183" s="169" t="s">
        <v>383</v>
      </c>
      <c r="C183" s="170" t="s">
        <v>400</v>
      </c>
      <c r="D183" s="171" t="s">
        <v>481</v>
      </c>
      <c r="E183" s="139" t="s">
        <v>489</v>
      </c>
      <c r="F183" s="161"/>
      <c r="G183" s="135">
        <f>G184</f>
        <v>10466513.59</v>
      </c>
      <c r="H183" s="135">
        <f t="shared" si="60"/>
        <v>0</v>
      </c>
      <c r="I183" s="135">
        <f t="shared" si="35"/>
        <v>10466513.59</v>
      </c>
    </row>
    <row r="184" spans="1:9" s="75" customFormat="1" ht="50.25" customHeight="1" x14ac:dyDescent="0.3">
      <c r="A184" s="103" t="s">
        <v>490</v>
      </c>
      <c r="B184" s="166" t="s">
        <v>383</v>
      </c>
      <c r="C184" s="167" t="s">
        <v>400</v>
      </c>
      <c r="D184" s="157" t="s">
        <v>481</v>
      </c>
      <c r="E184" s="139" t="s">
        <v>491</v>
      </c>
      <c r="F184" s="148"/>
      <c r="G184" s="141">
        <f>G185</f>
        <v>10466513.59</v>
      </c>
      <c r="H184" s="141">
        <f t="shared" si="60"/>
        <v>0</v>
      </c>
      <c r="I184" s="135">
        <f t="shared" si="35"/>
        <v>10466513.59</v>
      </c>
    </row>
    <row r="185" spans="1:9" s="75" customFormat="1" ht="30.75" customHeight="1" x14ac:dyDescent="0.3">
      <c r="A185" s="93" t="s">
        <v>398</v>
      </c>
      <c r="B185" s="166" t="s">
        <v>383</v>
      </c>
      <c r="C185" s="167" t="s">
        <v>400</v>
      </c>
      <c r="D185" s="157" t="s">
        <v>481</v>
      </c>
      <c r="E185" s="139" t="s">
        <v>491</v>
      </c>
      <c r="F185" s="148">
        <v>200</v>
      </c>
      <c r="G185" s="141">
        <f>G186</f>
        <v>10466513.59</v>
      </c>
      <c r="H185" s="141">
        <f>H186</f>
        <v>0</v>
      </c>
      <c r="I185" s="135">
        <f t="shared" ref="I185:I285" si="61">G185-H185</f>
        <v>10466513.59</v>
      </c>
    </row>
    <row r="186" spans="1:9" s="75" customFormat="1" ht="42.75" customHeight="1" x14ac:dyDescent="0.3">
      <c r="A186" s="93" t="s">
        <v>62</v>
      </c>
      <c r="B186" s="166" t="s">
        <v>383</v>
      </c>
      <c r="C186" s="167" t="s">
        <v>400</v>
      </c>
      <c r="D186" s="157" t="s">
        <v>481</v>
      </c>
      <c r="E186" s="139" t="s">
        <v>491</v>
      </c>
      <c r="F186" s="148">
        <v>240</v>
      </c>
      <c r="G186" s="168">
        <v>10466513.59</v>
      </c>
      <c r="H186" s="168">
        <v>0</v>
      </c>
      <c r="I186" s="135">
        <f t="shared" si="61"/>
        <v>10466513.59</v>
      </c>
    </row>
    <row r="187" spans="1:9" s="75" customFormat="1" ht="63" customHeight="1" x14ac:dyDescent="0.3">
      <c r="A187" s="93" t="s">
        <v>492</v>
      </c>
      <c r="B187" s="166" t="s">
        <v>383</v>
      </c>
      <c r="C187" s="167" t="s">
        <v>400</v>
      </c>
      <c r="D187" s="157" t="s">
        <v>481</v>
      </c>
      <c r="E187" s="139" t="s">
        <v>493</v>
      </c>
      <c r="F187" s="148"/>
      <c r="G187" s="141">
        <f t="shared" ref="G187:H188" si="62">G188</f>
        <v>22919805.629999999</v>
      </c>
      <c r="H187" s="152">
        <f t="shared" si="62"/>
        <v>11925559.48</v>
      </c>
      <c r="I187" s="135">
        <f t="shared" si="61"/>
        <v>10994246.149999999</v>
      </c>
    </row>
    <row r="188" spans="1:9" s="75" customFormat="1" ht="57.75" customHeight="1" x14ac:dyDescent="0.3">
      <c r="A188" s="93" t="s">
        <v>494</v>
      </c>
      <c r="B188" s="166" t="s">
        <v>383</v>
      </c>
      <c r="C188" s="167" t="s">
        <v>400</v>
      </c>
      <c r="D188" s="157" t="s">
        <v>481</v>
      </c>
      <c r="E188" s="139" t="s">
        <v>495</v>
      </c>
      <c r="F188" s="148"/>
      <c r="G188" s="141">
        <f t="shared" si="62"/>
        <v>22919805.629999999</v>
      </c>
      <c r="H188" s="152">
        <f t="shared" si="62"/>
        <v>11925559.48</v>
      </c>
      <c r="I188" s="135">
        <f t="shared" si="61"/>
        <v>10994246.149999999</v>
      </c>
    </row>
    <row r="189" spans="1:9" s="75" customFormat="1" ht="66.75" customHeight="1" x14ac:dyDescent="0.3">
      <c r="A189" s="105" t="s">
        <v>496</v>
      </c>
      <c r="B189" s="166" t="s">
        <v>383</v>
      </c>
      <c r="C189" s="167" t="s">
        <v>400</v>
      </c>
      <c r="D189" s="157" t="s">
        <v>481</v>
      </c>
      <c r="E189" s="139" t="s">
        <v>497</v>
      </c>
      <c r="F189" s="148"/>
      <c r="G189" s="141">
        <f>G191</f>
        <v>22919805.629999999</v>
      </c>
      <c r="H189" s="152">
        <f>H190</f>
        <v>11925559.48</v>
      </c>
      <c r="I189" s="135">
        <f t="shared" si="61"/>
        <v>10994246.149999999</v>
      </c>
    </row>
    <row r="190" spans="1:9" s="75" customFormat="1" ht="32.25" customHeight="1" x14ac:dyDescent="0.3">
      <c r="A190" s="93" t="s">
        <v>398</v>
      </c>
      <c r="B190" s="166" t="s">
        <v>383</v>
      </c>
      <c r="C190" s="167" t="s">
        <v>400</v>
      </c>
      <c r="D190" s="157" t="s">
        <v>481</v>
      </c>
      <c r="E190" s="139" t="s">
        <v>497</v>
      </c>
      <c r="F190" s="148">
        <v>200</v>
      </c>
      <c r="G190" s="141">
        <f>G191</f>
        <v>22919805.629999999</v>
      </c>
      <c r="H190" s="152">
        <f>H191</f>
        <v>11925559.48</v>
      </c>
      <c r="I190" s="135">
        <f t="shared" si="61"/>
        <v>10994246.149999999</v>
      </c>
    </row>
    <row r="191" spans="1:9" s="75" customFormat="1" ht="46.5" customHeight="1" x14ac:dyDescent="0.3">
      <c r="A191" s="93" t="s">
        <v>62</v>
      </c>
      <c r="B191" s="166" t="s">
        <v>383</v>
      </c>
      <c r="C191" s="167" t="s">
        <v>400</v>
      </c>
      <c r="D191" s="157" t="s">
        <v>481</v>
      </c>
      <c r="E191" s="139" t="s">
        <v>497</v>
      </c>
      <c r="F191" s="148">
        <v>240</v>
      </c>
      <c r="G191" s="141">
        <v>22919805.629999999</v>
      </c>
      <c r="H191" s="141">
        <v>11925559.48</v>
      </c>
      <c r="I191" s="135">
        <f t="shared" si="61"/>
        <v>10994246.149999999</v>
      </c>
    </row>
    <row r="192" spans="1:9" s="75" customFormat="1" ht="31.5" customHeight="1" x14ac:dyDescent="0.3">
      <c r="A192" s="99" t="s">
        <v>407</v>
      </c>
      <c r="B192" s="166" t="s">
        <v>383</v>
      </c>
      <c r="C192" s="167" t="s">
        <v>400</v>
      </c>
      <c r="D192" s="157" t="s">
        <v>481</v>
      </c>
      <c r="E192" s="133" t="s">
        <v>408</v>
      </c>
      <c r="F192" s="148"/>
      <c r="G192" s="141">
        <f t="shared" ref="G192:H196" si="63">G193</f>
        <v>168.26</v>
      </c>
      <c r="H192" s="152">
        <f t="shared" si="63"/>
        <v>0</v>
      </c>
      <c r="I192" s="135">
        <f t="shared" si="61"/>
        <v>168.26</v>
      </c>
    </row>
    <row r="193" spans="1:9" s="75" customFormat="1" ht="33.75" customHeight="1" x14ac:dyDescent="0.3">
      <c r="A193" s="93" t="s">
        <v>498</v>
      </c>
      <c r="B193" s="166" t="s">
        <v>383</v>
      </c>
      <c r="C193" s="167" t="s">
        <v>400</v>
      </c>
      <c r="D193" s="157" t="s">
        <v>481</v>
      </c>
      <c r="E193" s="139" t="s">
        <v>418</v>
      </c>
      <c r="F193" s="148"/>
      <c r="G193" s="141">
        <f t="shared" si="63"/>
        <v>168.26</v>
      </c>
      <c r="H193" s="152">
        <f t="shared" si="63"/>
        <v>0</v>
      </c>
      <c r="I193" s="135">
        <f t="shared" si="61"/>
        <v>168.26</v>
      </c>
    </row>
    <row r="194" spans="1:9" s="75" customFormat="1" ht="75.75" customHeight="1" x14ac:dyDescent="0.3">
      <c r="A194" s="106" t="s">
        <v>433</v>
      </c>
      <c r="B194" s="169" t="s">
        <v>383</v>
      </c>
      <c r="C194" s="170" t="s">
        <v>400</v>
      </c>
      <c r="D194" s="171" t="s">
        <v>481</v>
      </c>
      <c r="E194" s="160" t="s">
        <v>434</v>
      </c>
      <c r="F194" s="140"/>
      <c r="G194" s="135">
        <f t="shared" si="63"/>
        <v>168.26</v>
      </c>
      <c r="H194" s="152">
        <f t="shared" si="63"/>
        <v>0</v>
      </c>
      <c r="I194" s="135">
        <f t="shared" si="61"/>
        <v>168.26</v>
      </c>
    </row>
    <row r="195" spans="1:9" s="75" customFormat="1" ht="198.6" x14ac:dyDescent="0.3">
      <c r="A195" s="95" t="s">
        <v>499</v>
      </c>
      <c r="B195" s="169" t="s">
        <v>383</v>
      </c>
      <c r="C195" s="170" t="s">
        <v>400</v>
      </c>
      <c r="D195" s="171" t="s">
        <v>481</v>
      </c>
      <c r="E195" s="160" t="s">
        <v>500</v>
      </c>
      <c r="F195" s="140"/>
      <c r="G195" s="135">
        <f t="shared" si="63"/>
        <v>168.26</v>
      </c>
      <c r="H195" s="152">
        <f t="shared" si="63"/>
        <v>0</v>
      </c>
      <c r="I195" s="135">
        <f t="shared" si="61"/>
        <v>168.26</v>
      </c>
    </row>
    <row r="196" spans="1:9" s="75" customFormat="1" ht="27" x14ac:dyDescent="0.3">
      <c r="A196" s="92" t="s">
        <v>398</v>
      </c>
      <c r="B196" s="169" t="s">
        <v>383</v>
      </c>
      <c r="C196" s="170" t="s">
        <v>400</v>
      </c>
      <c r="D196" s="171" t="s">
        <v>481</v>
      </c>
      <c r="E196" s="160" t="s">
        <v>500</v>
      </c>
      <c r="F196" s="161">
        <v>200</v>
      </c>
      <c r="G196" s="135">
        <f t="shared" si="63"/>
        <v>168.26</v>
      </c>
      <c r="H196" s="152">
        <f t="shared" si="63"/>
        <v>0</v>
      </c>
      <c r="I196" s="135">
        <f t="shared" si="61"/>
        <v>168.26</v>
      </c>
    </row>
    <row r="197" spans="1:9" s="75" customFormat="1" ht="48.75" customHeight="1" x14ac:dyDescent="0.3">
      <c r="A197" s="92" t="s">
        <v>62</v>
      </c>
      <c r="B197" s="169" t="s">
        <v>383</v>
      </c>
      <c r="C197" s="170" t="s">
        <v>400</v>
      </c>
      <c r="D197" s="171" t="s">
        <v>481</v>
      </c>
      <c r="E197" s="160" t="s">
        <v>500</v>
      </c>
      <c r="F197" s="161">
        <v>240</v>
      </c>
      <c r="G197" s="135">
        <v>168.26</v>
      </c>
      <c r="H197" s="152">
        <v>0</v>
      </c>
      <c r="I197" s="135">
        <f t="shared" si="61"/>
        <v>168.26</v>
      </c>
    </row>
    <row r="198" spans="1:9" s="75" customFormat="1" ht="30.75" customHeight="1" x14ac:dyDescent="0.3">
      <c r="A198" s="94" t="s">
        <v>161</v>
      </c>
      <c r="B198" s="158" t="s">
        <v>383</v>
      </c>
      <c r="C198" s="159" t="s">
        <v>400</v>
      </c>
      <c r="D198" s="162" t="s">
        <v>14</v>
      </c>
      <c r="E198" s="160"/>
      <c r="F198" s="148"/>
      <c r="G198" s="147">
        <f>G199</f>
        <v>230000</v>
      </c>
      <c r="H198" s="147">
        <f>H199</f>
        <v>120000</v>
      </c>
      <c r="I198" s="128">
        <f t="shared" si="61"/>
        <v>110000</v>
      </c>
    </row>
    <row r="199" spans="1:9" s="75" customFormat="1" ht="64.5" customHeight="1" x14ac:dyDescent="0.3">
      <c r="A199" s="99" t="s">
        <v>501</v>
      </c>
      <c r="B199" s="166" t="s">
        <v>383</v>
      </c>
      <c r="C199" s="167" t="s">
        <v>400</v>
      </c>
      <c r="D199" s="157" t="s">
        <v>14</v>
      </c>
      <c r="E199" s="133" t="s">
        <v>502</v>
      </c>
      <c r="F199" s="148"/>
      <c r="G199" s="141">
        <f>G200</f>
        <v>230000</v>
      </c>
      <c r="H199" s="141">
        <f t="shared" ref="H199:H201" si="64">H200</f>
        <v>120000</v>
      </c>
      <c r="I199" s="135">
        <f t="shared" si="61"/>
        <v>110000</v>
      </c>
    </row>
    <row r="200" spans="1:9" s="75" customFormat="1" ht="19.2" customHeight="1" x14ac:dyDescent="0.3">
      <c r="A200" s="93" t="s">
        <v>503</v>
      </c>
      <c r="B200" s="166" t="s">
        <v>383</v>
      </c>
      <c r="C200" s="167" t="s">
        <v>400</v>
      </c>
      <c r="D200" s="157" t="s">
        <v>14</v>
      </c>
      <c r="E200" s="133" t="s">
        <v>504</v>
      </c>
      <c r="F200" s="148"/>
      <c r="G200" s="141">
        <f>G201+G203</f>
        <v>230000</v>
      </c>
      <c r="H200" s="141">
        <f t="shared" ref="H200:I200" si="65">H201+H203</f>
        <v>120000</v>
      </c>
      <c r="I200" s="141">
        <f t="shared" si="65"/>
        <v>110000</v>
      </c>
    </row>
    <row r="201" spans="1:9" s="75" customFormat="1" ht="33" customHeight="1" x14ac:dyDescent="0.3">
      <c r="A201" s="93" t="s">
        <v>398</v>
      </c>
      <c r="B201" s="166" t="s">
        <v>383</v>
      </c>
      <c r="C201" s="167" t="s">
        <v>400</v>
      </c>
      <c r="D201" s="157" t="s">
        <v>14</v>
      </c>
      <c r="E201" s="133" t="s">
        <v>504</v>
      </c>
      <c r="F201" s="148">
        <v>200</v>
      </c>
      <c r="G201" s="141">
        <f>G202</f>
        <v>110000</v>
      </c>
      <c r="H201" s="141">
        <f t="shared" si="64"/>
        <v>0</v>
      </c>
      <c r="I201" s="135">
        <f t="shared" si="61"/>
        <v>110000</v>
      </c>
    </row>
    <row r="202" spans="1:9" s="75" customFormat="1" ht="34.200000000000003" customHeight="1" x14ac:dyDescent="0.3">
      <c r="A202" s="93" t="s">
        <v>62</v>
      </c>
      <c r="B202" s="166" t="s">
        <v>383</v>
      </c>
      <c r="C202" s="167" t="s">
        <v>400</v>
      </c>
      <c r="D202" s="157" t="s">
        <v>14</v>
      </c>
      <c r="E202" s="133" t="s">
        <v>504</v>
      </c>
      <c r="F202" s="148">
        <v>240</v>
      </c>
      <c r="G202" s="141">
        <v>110000</v>
      </c>
      <c r="H202" s="152">
        <v>0</v>
      </c>
      <c r="I202" s="135">
        <f t="shared" si="61"/>
        <v>110000</v>
      </c>
    </row>
    <row r="203" spans="1:9" s="75" customFormat="1" ht="19.8" customHeight="1" x14ac:dyDescent="0.3">
      <c r="A203" s="93" t="s">
        <v>88</v>
      </c>
      <c r="B203" s="166" t="s">
        <v>383</v>
      </c>
      <c r="C203" s="167" t="s">
        <v>400</v>
      </c>
      <c r="D203" s="157" t="s">
        <v>14</v>
      </c>
      <c r="E203" s="133" t="s">
        <v>504</v>
      </c>
      <c r="F203" s="148">
        <v>800</v>
      </c>
      <c r="G203" s="141">
        <f>G204</f>
        <v>120000</v>
      </c>
      <c r="H203" s="152">
        <f>H204</f>
        <v>120000</v>
      </c>
      <c r="I203" s="135">
        <f>I204</f>
        <v>0</v>
      </c>
    </row>
    <row r="204" spans="1:9" s="75" customFormat="1" ht="23.4" customHeight="1" x14ac:dyDescent="0.3">
      <c r="A204" s="93" t="s">
        <v>90</v>
      </c>
      <c r="B204" s="166" t="s">
        <v>383</v>
      </c>
      <c r="C204" s="167" t="s">
        <v>400</v>
      </c>
      <c r="D204" s="157" t="s">
        <v>14</v>
      </c>
      <c r="E204" s="133" t="s">
        <v>504</v>
      </c>
      <c r="F204" s="148">
        <v>830</v>
      </c>
      <c r="G204" s="141">
        <v>120000</v>
      </c>
      <c r="H204" s="152">
        <v>120000</v>
      </c>
      <c r="I204" s="135">
        <f>G204-H204</f>
        <v>0</v>
      </c>
    </row>
    <row r="205" spans="1:9" s="75" customFormat="1" ht="19.5" customHeight="1" x14ac:dyDescent="0.3">
      <c r="A205" s="94" t="s">
        <v>505</v>
      </c>
      <c r="B205" s="158" t="s">
        <v>383</v>
      </c>
      <c r="C205" s="159" t="s">
        <v>429</v>
      </c>
      <c r="D205" s="162"/>
      <c r="E205" s="163"/>
      <c r="F205" s="164"/>
      <c r="G205" s="147">
        <f>G206+G219+G230</f>
        <v>2900008.46</v>
      </c>
      <c r="H205" s="147">
        <f>H206+H219+H230</f>
        <v>2738535.94</v>
      </c>
      <c r="I205" s="128">
        <f t="shared" si="61"/>
        <v>161472.52000000002</v>
      </c>
    </row>
    <row r="206" spans="1:9" s="75" customFormat="1" x14ac:dyDescent="0.3">
      <c r="A206" s="94" t="s">
        <v>171</v>
      </c>
      <c r="B206" s="158" t="s">
        <v>383</v>
      </c>
      <c r="C206" s="159" t="s">
        <v>429</v>
      </c>
      <c r="D206" s="162" t="s">
        <v>385</v>
      </c>
      <c r="E206" s="163"/>
      <c r="F206" s="148"/>
      <c r="G206" s="147">
        <f>G207</f>
        <v>1559676.66</v>
      </c>
      <c r="H206" s="147">
        <f>H207+H212</f>
        <v>1473535.94</v>
      </c>
      <c r="I206" s="128">
        <f t="shared" si="61"/>
        <v>86140.719999999972</v>
      </c>
    </row>
    <row r="207" spans="1:9" s="75" customFormat="1" ht="30.75" customHeight="1" x14ac:dyDescent="0.3">
      <c r="A207" s="93" t="s">
        <v>506</v>
      </c>
      <c r="B207" s="166" t="s">
        <v>383</v>
      </c>
      <c r="C207" s="167" t="s">
        <v>429</v>
      </c>
      <c r="D207" s="157" t="s">
        <v>385</v>
      </c>
      <c r="E207" s="139" t="s">
        <v>507</v>
      </c>
      <c r="F207" s="148"/>
      <c r="G207" s="141">
        <f>G208+G215</f>
        <v>1559676.66</v>
      </c>
      <c r="H207" s="141">
        <f t="shared" ref="H207:I207" si="66">H208+H215</f>
        <v>233535.94</v>
      </c>
      <c r="I207" s="141">
        <f t="shared" si="66"/>
        <v>1326140.72</v>
      </c>
    </row>
    <row r="208" spans="1:9" s="75" customFormat="1" ht="30" customHeight="1" x14ac:dyDescent="0.3">
      <c r="A208" s="93" t="s">
        <v>508</v>
      </c>
      <c r="B208" s="166" t="s">
        <v>383</v>
      </c>
      <c r="C208" s="167" t="s">
        <v>429</v>
      </c>
      <c r="D208" s="157" t="s">
        <v>385</v>
      </c>
      <c r="E208" s="139" t="s">
        <v>509</v>
      </c>
      <c r="F208" s="148"/>
      <c r="G208" s="141">
        <f>G209+G212</f>
        <v>1375000</v>
      </c>
      <c r="H208" s="141">
        <f t="shared" ref="G208:H210" si="67">H209</f>
        <v>48859.28</v>
      </c>
      <c r="I208" s="135">
        <f t="shared" si="61"/>
        <v>1326140.72</v>
      </c>
    </row>
    <row r="209" spans="1:9" s="75" customFormat="1" ht="45" customHeight="1" x14ac:dyDescent="0.3">
      <c r="A209" s="93" t="s">
        <v>510</v>
      </c>
      <c r="B209" s="166" t="s">
        <v>383</v>
      </c>
      <c r="C209" s="167" t="s">
        <v>429</v>
      </c>
      <c r="D209" s="157" t="s">
        <v>385</v>
      </c>
      <c r="E209" s="139" t="s">
        <v>511</v>
      </c>
      <c r="F209" s="148"/>
      <c r="G209" s="141">
        <f t="shared" si="67"/>
        <v>105000</v>
      </c>
      <c r="H209" s="141">
        <f t="shared" si="67"/>
        <v>48859.28</v>
      </c>
      <c r="I209" s="135">
        <f t="shared" si="61"/>
        <v>56140.72</v>
      </c>
    </row>
    <row r="210" spans="1:9" s="75" customFormat="1" ht="30.75" customHeight="1" x14ac:dyDescent="0.3">
      <c r="A210" s="93" t="s">
        <v>398</v>
      </c>
      <c r="B210" s="166" t="s">
        <v>383</v>
      </c>
      <c r="C210" s="167" t="s">
        <v>429</v>
      </c>
      <c r="D210" s="157" t="s">
        <v>385</v>
      </c>
      <c r="E210" s="139" t="s">
        <v>511</v>
      </c>
      <c r="F210" s="148">
        <v>200</v>
      </c>
      <c r="G210" s="141">
        <f t="shared" si="67"/>
        <v>105000</v>
      </c>
      <c r="H210" s="141">
        <f t="shared" si="67"/>
        <v>48859.28</v>
      </c>
      <c r="I210" s="135">
        <f t="shared" si="61"/>
        <v>56140.72</v>
      </c>
    </row>
    <row r="211" spans="1:9" s="75" customFormat="1" ht="30.6" customHeight="1" x14ac:dyDescent="0.3">
      <c r="A211" s="93" t="s">
        <v>62</v>
      </c>
      <c r="B211" s="166" t="s">
        <v>383</v>
      </c>
      <c r="C211" s="167" t="s">
        <v>429</v>
      </c>
      <c r="D211" s="157" t="s">
        <v>385</v>
      </c>
      <c r="E211" s="139" t="s">
        <v>511</v>
      </c>
      <c r="F211" s="148">
        <v>240</v>
      </c>
      <c r="G211" s="141">
        <v>105000</v>
      </c>
      <c r="H211" s="141">
        <v>48859.28</v>
      </c>
      <c r="I211" s="135">
        <f t="shared" si="61"/>
        <v>56140.72</v>
      </c>
    </row>
    <row r="212" spans="1:9" s="75" customFormat="1" ht="42" customHeight="1" x14ac:dyDescent="0.3">
      <c r="A212" s="93" t="s">
        <v>512</v>
      </c>
      <c r="B212" s="166" t="s">
        <v>383</v>
      </c>
      <c r="C212" s="167" t="s">
        <v>429</v>
      </c>
      <c r="D212" s="157" t="s">
        <v>385</v>
      </c>
      <c r="E212" s="139" t="s">
        <v>513</v>
      </c>
      <c r="F212" s="148"/>
      <c r="G212" s="141">
        <f>G213</f>
        <v>1270000</v>
      </c>
      <c r="H212" s="141">
        <f>H213</f>
        <v>1240000</v>
      </c>
      <c r="I212" s="135">
        <f t="shared" si="61"/>
        <v>30000</v>
      </c>
    </row>
    <row r="213" spans="1:9" s="75" customFormat="1" ht="16.5" customHeight="1" x14ac:dyDescent="0.3">
      <c r="A213" s="93" t="s">
        <v>88</v>
      </c>
      <c r="B213" s="166" t="s">
        <v>383</v>
      </c>
      <c r="C213" s="167" t="s">
        <v>429</v>
      </c>
      <c r="D213" s="157" t="s">
        <v>385</v>
      </c>
      <c r="E213" s="139" t="s">
        <v>513</v>
      </c>
      <c r="F213" s="148">
        <v>800</v>
      </c>
      <c r="G213" s="141">
        <f>G214</f>
        <v>1270000</v>
      </c>
      <c r="H213" s="141">
        <f>H214</f>
        <v>1240000</v>
      </c>
      <c r="I213" s="135">
        <f t="shared" si="61"/>
        <v>30000</v>
      </c>
    </row>
    <row r="214" spans="1:9" s="75" customFormat="1" ht="18" customHeight="1" x14ac:dyDescent="0.3">
      <c r="A214" s="93" t="s">
        <v>90</v>
      </c>
      <c r="B214" s="166" t="s">
        <v>383</v>
      </c>
      <c r="C214" s="167" t="s">
        <v>429</v>
      </c>
      <c r="D214" s="157" t="s">
        <v>385</v>
      </c>
      <c r="E214" s="139" t="s">
        <v>513</v>
      </c>
      <c r="F214" s="148">
        <v>830</v>
      </c>
      <c r="G214" s="141">
        <v>1270000</v>
      </c>
      <c r="H214" s="141">
        <v>1240000</v>
      </c>
      <c r="I214" s="135">
        <f t="shared" si="61"/>
        <v>30000</v>
      </c>
    </row>
    <row r="215" spans="1:9" s="75" customFormat="1" ht="30.6" customHeight="1" x14ac:dyDescent="0.3">
      <c r="A215" s="93" t="s">
        <v>811</v>
      </c>
      <c r="B215" s="166" t="s">
        <v>383</v>
      </c>
      <c r="C215" s="167" t="s">
        <v>429</v>
      </c>
      <c r="D215" s="157" t="s">
        <v>385</v>
      </c>
      <c r="E215" s="139" t="s">
        <v>809</v>
      </c>
      <c r="F215" s="148"/>
      <c r="G215" s="141">
        <f>G216</f>
        <v>184676.66</v>
      </c>
      <c r="H215" s="141">
        <f t="shared" ref="H215:I217" si="68">H216</f>
        <v>184676.66</v>
      </c>
      <c r="I215" s="141">
        <f t="shared" si="68"/>
        <v>0</v>
      </c>
    </row>
    <row r="216" spans="1:9" s="75" customFormat="1" ht="37.799999999999997" customHeight="1" x14ac:dyDescent="0.3">
      <c r="A216" s="93" t="s">
        <v>812</v>
      </c>
      <c r="B216" s="166" t="s">
        <v>383</v>
      </c>
      <c r="C216" s="167" t="s">
        <v>429</v>
      </c>
      <c r="D216" s="157" t="s">
        <v>385</v>
      </c>
      <c r="E216" s="139" t="s">
        <v>810</v>
      </c>
      <c r="F216" s="148"/>
      <c r="G216" s="141">
        <f>G217</f>
        <v>184676.66</v>
      </c>
      <c r="H216" s="141">
        <f t="shared" si="68"/>
        <v>184676.66</v>
      </c>
      <c r="I216" s="141">
        <f t="shared" si="68"/>
        <v>0</v>
      </c>
    </row>
    <row r="217" spans="1:9" s="75" customFormat="1" ht="30" customHeight="1" x14ac:dyDescent="0.3">
      <c r="A217" s="93" t="s">
        <v>398</v>
      </c>
      <c r="B217" s="166" t="s">
        <v>383</v>
      </c>
      <c r="C217" s="167" t="s">
        <v>429</v>
      </c>
      <c r="D217" s="157" t="s">
        <v>385</v>
      </c>
      <c r="E217" s="139" t="s">
        <v>810</v>
      </c>
      <c r="F217" s="148">
        <v>200</v>
      </c>
      <c r="G217" s="141">
        <f>G218</f>
        <v>184676.66</v>
      </c>
      <c r="H217" s="141">
        <f t="shared" si="68"/>
        <v>184676.66</v>
      </c>
      <c r="I217" s="141">
        <f t="shared" si="68"/>
        <v>0</v>
      </c>
    </row>
    <row r="218" spans="1:9" s="75" customFormat="1" ht="34.799999999999997" customHeight="1" x14ac:dyDescent="0.3">
      <c r="A218" s="93" t="s">
        <v>62</v>
      </c>
      <c r="B218" s="166" t="s">
        <v>383</v>
      </c>
      <c r="C218" s="167" t="s">
        <v>429</v>
      </c>
      <c r="D218" s="157" t="s">
        <v>385</v>
      </c>
      <c r="E218" s="139" t="s">
        <v>810</v>
      </c>
      <c r="F218" s="148">
        <v>240</v>
      </c>
      <c r="G218" s="141">
        <v>184676.66</v>
      </c>
      <c r="H218" s="141">
        <v>184676.66</v>
      </c>
      <c r="I218" s="135">
        <f>G218-H218</f>
        <v>0</v>
      </c>
    </row>
    <row r="219" spans="1:9" s="75" customFormat="1" ht="18.75" customHeight="1" x14ac:dyDescent="0.3">
      <c r="A219" s="94" t="s">
        <v>180</v>
      </c>
      <c r="B219" s="158" t="s">
        <v>383</v>
      </c>
      <c r="C219" s="159" t="s">
        <v>429</v>
      </c>
      <c r="D219" s="162" t="s">
        <v>386</v>
      </c>
      <c r="E219" s="139"/>
      <c r="F219" s="148"/>
      <c r="G219" s="147">
        <f>G220+G225</f>
        <v>1095000</v>
      </c>
      <c r="H219" s="147">
        <f t="shared" ref="H219:I219" si="69">H220+H225</f>
        <v>1095000</v>
      </c>
      <c r="I219" s="147">
        <f t="shared" si="69"/>
        <v>0</v>
      </c>
    </row>
    <row r="220" spans="1:9" s="75" customFormat="1" ht="29.25" customHeight="1" x14ac:dyDescent="0.3">
      <c r="A220" s="93" t="s">
        <v>506</v>
      </c>
      <c r="B220" s="166" t="s">
        <v>383</v>
      </c>
      <c r="C220" s="167" t="s">
        <v>429</v>
      </c>
      <c r="D220" s="157" t="s">
        <v>386</v>
      </c>
      <c r="E220" s="139" t="s">
        <v>507</v>
      </c>
      <c r="F220" s="148"/>
      <c r="G220" s="141">
        <f t="shared" ref="G220:H228" si="70">G221</f>
        <v>540000</v>
      </c>
      <c r="H220" s="141">
        <f t="shared" si="70"/>
        <v>540000</v>
      </c>
      <c r="I220" s="135">
        <f t="shared" si="61"/>
        <v>0</v>
      </c>
    </row>
    <row r="221" spans="1:9" s="75" customFormat="1" ht="28.5" customHeight="1" x14ac:dyDescent="0.3">
      <c r="A221" s="93" t="s">
        <v>514</v>
      </c>
      <c r="B221" s="166" t="s">
        <v>383</v>
      </c>
      <c r="C221" s="167" t="s">
        <v>429</v>
      </c>
      <c r="D221" s="157" t="s">
        <v>386</v>
      </c>
      <c r="E221" s="139" t="s">
        <v>515</v>
      </c>
      <c r="F221" s="148"/>
      <c r="G221" s="141">
        <f>G222</f>
        <v>540000</v>
      </c>
      <c r="H221" s="141">
        <f t="shared" si="70"/>
        <v>540000</v>
      </c>
      <c r="I221" s="135">
        <f t="shared" si="61"/>
        <v>0</v>
      </c>
    </row>
    <row r="222" spans="1:9" s="75" customFormat="1" ht="30" customHeight="1" x14ac:dyDescent="0.3">
      <c r="A222" s="93" t="s">
        <v>516</v>
      </c>
      <c r="B222" s="166" t="s">
        <v>383</v>
      </c>
      <c r="C222" s="167" t="s">
        <v>429</v>
      </c>
      <c r="D222" s="157" t="s">
        <v>386</v>
      </c>
      <c r="E222" s="139" t="s">
        <v>517</v>
      </c>
      <c r="F222" s="148"/>
      <c r="G222" s="141">
        <f>G223</f>
        <v>540000</v>
      </c>
      <c r="H222" s="141">
        <f t="shared" si="70"/>
        <v>540000</v>
      </c>
      <c r="I222" s="135">
        <f t="shared" si="61"/>
        <v>0</v>
      </c>
    </row>
    <row r="223" spans="1:9" s="75" customFormat="1" ht="18" customHeight="1" x14ac:dyDescent="0.3">
      <c r="A223" s="93" t="s">
        <v>88</v>
      </c>
      <c r="B223" s="166" t="s">
        <v>383</v>
      </c>
      <c r="C223" s="167" t="s">
        <v>429</v>
      </c>
      <c r="D223" s="157" t="s">
        <v>386</v>
      </c>
      <c r="E223" s="139" t="s">
        <v>517</v>
      </c>
      <c r="F223" s="148">
        <v>800</v>
      </c>
      <c r="G223" s="141">
        <f>G224</f>
        <v>540000</v>
      </c>
      <c r="H223" s="141">
        <f t="shared" si="70"/>
        <v>540000</v>
      </c>
      <c r="I223" s="135">
        <f t="shared" si="61"/>
        <v>0</v>
      </c>
    </row>
    <row r="224" spans="1:9" s="75" customFormat="1" ht="42.75" customHeight="1" x14ac:dyDescent="0.3">
      <c r="A224" s="93" t="s">
        <v>518</v>
      </c>
      <c r="B224" s="166" t="s">
        <v>383</v>
      </c>
      <c r="C224" s="167" t="s">
        <v>429</v>
      </c>
      <c r="D224" s="157" t="s">
        <v>386</v>
      </c>
      <c r="E224" s="139" t="s">
        <v>517</v>
      </c>
      <c r="F224" s="148">
        <v>810</v>
      </c>
      <c r="G224" s="141">
        <v>540000</v>
      </c>
      <c r="H224" s="141">
        <v>540000</v>
      </c>
      <c r="I224" s="135">
        <f t="shared" si="61"/>
        <v>0</v>
      </c>
    </row>
    <row r="225" spans="1:9" s="75" customFormat="1" ht="19.8" customHeight="1" x14ac:dyDescent="0.3">
      <c r="A225" s="93" t="s">
        <v>816</v>
      </c>
      <c r="B225" s="166" t="s">
        <v>383</v>
      </c>
      <c r="C225" s="167" t="s">
        <v>429</v>
      </c>
      <c r="D225" s="157" t="s">
        <v>386</v>
      </c>
      <c r="E225" s="139" t="s">
        <v>813</v>
      </c>
      <c r="F225" s="148"/>
      <c r="G225" s="141">
        <f t="shared" si="70"/>
        <v>555000</v>
      </c>
      <c r="H225" s="141">
        <f t="shared" si="70"/>
        <v>555000</v>
      </c>
      <c r="I225" s="135">
        <f t="shared" ref="I225:I229" si="71">G225-H225</f>
        <v>0</v>
      </c>
    </row>
    <row r="226" spans="1:9" s="75" customFormat="1" ht="30.6" customHeight="1" x14ac:dyDescent="0.3">
      <c r="A226" s="93" t="s">
        <v>817</v>
      </c>
      <c r="B226" s="166" t="s">
        <v>383</v>
      </c>
      <c r="C226" s="167" t="s">
        <v>429</v>
      </c>
      <c r="D226" s="157" t="s">
        <v>386</v>
      </c>
      <c r="E226" s="139" t="s">
        <v>814</v>
      </c>
      <c r="F226" s="148"/>
      <c r="G226" s="141">
        <f>G227</f>
        <v>555000</v>
      </c>
      <c r="H226" s="141">
        <f>H227</f>
        <v>555000</v>
      </c>
      <c r="I226" s="135">
        <f t="shared" si="71"/>
        <v>0</v>
      </c>
    </row>
    <row r="227" spans="1:9" s="75" customFormat="1" ht="62.4" customHeight="1" x14ac:dyDescent="0.3">
      <c r="A227" s="93" t="s">
        <v>818</v>
      </c>
      <c r="B227" s="166" t="s">
        <v>383</v>
      </c>
      <c r="C227" s="167" t="s">
        <v>429</v>
      </c>
      <c r="D227" s="157" t="s">
        <v>386</v>
      </c>
      <c r="E227" s="139" t="s">
        <v>815</v>
      </c>
      <c r="F227" s="148"/>
      <c r="G227" s="141">
        <f>G228</f>
        <v>555000</v>
      </c>
      <c r="H227" s="141">
        <f>H228</f>
        <v>555000</v>
      </c>
      <c r="I227" s="135">
        <f>I228</f>
        <v>0</v>
      </c>
    </row>
    <row r="228" spans="1:9" s="75" customFormat="1" ht="22.8" customHeight="1" x14ac:dyDescent="0.3">
      <c r="A228" s="93" t="s">
        <v>88</v>
      </c>
      <c r="B228" s="166" t="s">
        <v>383</v>
      </c>
      <c r="C228" s="167" t="s">
        <v>429</v>
      </c>
      <c r="D228" s="157" t="s">
        <v>386</v>
      </c>
      <c r="E228" s="139" t="s">
        <v>815</v>
      </c>
      <c r="F228" s="148">
        <v>800</v>
      </c>
      <c r="G228" s="141">
        <f>G229</f>
        <v>555000</v>
      </c>
      <c r="H228" s="141">
        <f t="shared" si="70"/>
        <v>555000</v>
      </c>
      <c r="I228" s="135">
        <f t="shared" si="71"/>
        <v>0</v>
      </c>
    </row>
    <row r="229" spans="1:9" s="75" customFormat="1" ht="44.4" customHeight="1" x14ac:dyDescent="0.3">
      <c r="A229" s="93" t="s">
        <v>518</v>
      </c>
      <c r="B229" s="166" t="s">
        <v>383</v>
      </c>
      <c r="C229" s="167" t="s">
        <v>429</v>
      </c>
      <c r="D229" s="157" t="s">
        <v>386</v>
      </c>
      <c r="E229" s="139" t="s">
        <v>815</v>
      </c>
      <c r="F229" s="148">
        <v>810</v>
      </c>
      <c r="G229" s="141">
        <v>555000</v>
      </c>
      <c r="H229" s="141">
        <v>555000</v>
      </c>
      <c r="I229" s="135">
        <f t="shared" si="71"/>
        <v>0</v>
      </c>
    </row>
    <row r="230" spans="1:9" s="75" customFormat="1" x14ac:dyDescent="0.3">
      <c r="A230" s="91" t="s">
        <v>187</v>
      </c>
      <c r="B230" s="129" t="s">
        <v>383</v>
      </c>
      <c r="C230" s="124" t="s">
        <v>429</v>
      </c>
      <c r="D230" s="125" t="s">
        <v>393</v>
      </c>
      <c r="E230" s="126"/>
      <c r="F230" s="127"/>
      <c r="G230" s="128">
        <f>G231+G236</f>
        <v>245331.8</v>
      </c>
      <c r="H230" s="128">
        <f t="shared" ref="H230:I230" si="72">H231+H236</f>
        <v>170000</v>
      </c>
      <c r="I230" s="128">
        <f t="shared" si="72"/>
        <v>75331.8</v>
      </c>
    </row>
    <row r="231" spans="1:9" s="75" customFormat="1" ht="33" customHeight="1" x14ac:dyDescent="0.3">
      <c r="A231" s="107" t="s">
        <v>407</v>
      </c>
      <c r="B231" s="172" t="s">
        <v>383</v>
      </c>
      <c r="C231" s="131" t="s">
        <v>429</v>
      </c>
      <c r="D231" s="132" t="s">
        <v>393</v>
      </c>
      <c r="E231" s="172" t="s">
        <v>408</v>
      </c>
      <c r="F231" s="173"/>
      <c r="G231" s="135">
        <f>G232</f>
        <v>75331.8</v>
      </c>
      <c r="H231" s="135">
        <f t="shared" ref="H231:H234" si="73">H232</f>
        <v>0</v>
      </c>
      <c r="I231" s="135">
        <f t="shared" si="61"/>
        <v>75331.8</v>
      </c>
    </row>
    <row r="232" spans="1:9" s="75" customFormat="1" ht="19.5" customHeight="1" x14ac:dyDescent="0.3">
      <c r="A232" s="93" t="s">
        <v>38</v>
      </c>
      <c r="B232" s="172" t="s">
        <v>383</v>
      </c>
      <c r="C232" s="131" t="s">
        <v>429</v>
      </c>
      <c r="D232" s="132" t="s">
        <v>393</v>
      </c>
      <c r="E232" s="172" t="s">
        <v>418</v>
      </c>
      <c r="F232" s="173"/>
      <c r="G232" s="135">
        <f>G233</f>
        <v>75331.8</v>
      </c>
      <c r="H232" s="135">
        <f t="shared" si="73"/>
        <v>0</v>
      </c>
      <c r="I232" s="135">
        <f t="shared" si="61"/>
        <v>75331.8</v>
      </c>
    </row>
    <row r="233" spans="1:9" s="75" customFormat="1" ht="30" customHeight="1" x14ac:dyDescent="0.3">
      <c r="A233" s="93" t="s">
        <v>519</v>
      </c>
      <c r="B233" s="172" t="s">
        <v>383</v>
      </c>
      <c r="C233" s="131" t="s">
        <v>429</v>
      </c>
      <c r="D233" s="132" t="s">
        <v>393</v>
      </c>
      <c r="E233" s="172" t="s">
        <v>520</v>
      </c>
      <c r="F233" s="173"/>
      <c r="G233" s="135">
        <f>G234</f>
        <v>75331.8</v>
      </c>
      <c r="H233" s="135">
        <f>H234</f>
        <v>0</v>
      </c>
      <c r="I233" s="135">
        <f t="shared" si="61"/>
        <v>75331.8</v>
      </c>
    </row>
    <row r="234" spans="1:9" s="75" customFormat="1" ht="34.5" customHeight="1" x14ac:dyDescent="0.3">
      <c r="A234" s="93" t="s">
        <v>398</v>
      </c>
      <c r="B234" s="172" t="s">
        <v>383</v>
      </c>
      <c r="C234" s="131" t="s">
        <v>429</v>
      </c>
      <c r="D234" s="132" t="s">
        <v>393</v>
      </c>
      <c r="E234" s="172" t="s">
        <v>520</v>
      </c>
      <c r="F234" s="173">
        <v>200</v>
      </c>
      <c r="G234" s="135">
        <f>G235</f>
        <v>75331.8</v>
      </c>
      <c r="H234" s="135">
        <f t="shared" si="73"/>
        <v>0</v>
      </c>
      <c r="I234" s="135">
        <f t="shared" si="61"/>
        <v>75331.8</v>
      </c>
    </row>
    <row r="235" spans="1:9" s="75" customFormat="1" ht="44.25" customHeight="1" x14ac:dyDescent="0.3">
      <c r="A235" s="93" t="s">
        <v>62</v>
      </c>
      <c r="B235" s="172" t="s">
        <v>383</v>
      </c>
      <c r="C235" s="131" t="s">
        <v>429</v>
      </c>
      <c r="D235" s="132" t="s">
        <v>393</v>
      </c>
      <c r="E235" s="172" t="s">
        <v>520</v>
      </c>
      <c r="F235" s="173">
        <v>240</v>
      </c>
      <c r="G235" s="135">
        <v>75331.8</v>
      </c>
      <c r="H235" s="152">
        <v>0</v>
      </c>
      <c r="I235" s="135">
        <f t="shared" si="61"/>
        <v>75331.8</v>
      </c>
    </row>
    <row r="236" spans="1:9" s="75" customFormat="1" ht="31.2" customHeight="1" x14ac:dyDescent="0.3">
      <c r="A236" s="93" t="s">
        <v>387</v>
      </c>
      <c r="B236" s="172" t="s">
        <v>383</v>
      </c>
      <c r="C236" s="131" t="s">
        <v>429</v>
      </c>
      <c r="D236" s="132" t="s">
        <v>393</v>
      </c>
      <c r="E236" s="172" t="s">
        <v>388</v>
      </c>
      <c r="F236" s="173"/>
      <c r="G236" s="135">
        <f>G237</f>
        <v>170000</v>
      </c>
      <c r="H236" s="135">
        <f t="shared" ref="H236:I239" si="74">H237</f>
        <v>170000</v>
      </c>
      <c r="I236" s="135">
        <f t="shared" si="74"/>
        <v>0</v>
      </c>
    </row>
    <row r="237" spans="1:9" s="75" customFormat="1" ht="19.8" customHeight="1" x14ac:dyDescent="0.3">
      <c r="A237" s="93" t="s">
        <v>821</v>
      </c>
      <c r="B237" s="172" t="s">
        <v>383</v>
      </c>
      <c r="C237" s="131" t="s">
        <v>429</v>
      </c>
      <c r="D237" s="132" t="s">
        <v>393</v>
      </c>
      <c r="E237" s="172" t="s">
        <v>819</v>
      </c>
      <c r="F237" s="173"/>
      <c r="G237" s="135">
        <f>G238</f>
        <v>170000</v>
      </c>
      <c r="H237" s="135">
        <f t="shared" si="74"/>
        <v>170000</v>
      </c>
      <c r="I237" s="135">
        <f t="shared" si="74"/>
        <v>0</v>
      </c>
    </row>
    <row r="238" spans="1:9" s="75" customFormat="1" ht="19.8" customHeight="1" x14ac:dyDescent="0.3">
      <c r="A238" s="93" t="s">
        <v>822</v>
      </c>
      <c r="B238" s="172" t="s">
        <v>383</v>
      </c>
      <c r="C238" s="131" t="s">
        <v>429</v>
      </c>
      <c r="D238" s="132" t="s">
        <v>393</v>
      </c>
      <c r="E238" s="172" t="s">
        <v>820</v>
      </c>
      <c r="F238" s="173"/>
      <c r="G238" s="135">
        <f>G239</f>
        <v>170000</v>
      </c>
      <c r="H238" s="135">
        <f t="shared" si="74"/>
        <v>170000</v>
      </c>
      <c r="I238" s="135">
        <f t="shared" si="74"/>
        <v>0</v>
      </c>
    </row>
    <row r="239" spans="1:9" s="75" customFormat="1" ht="21.6" customHeight="1" x14ac:dyDescent="0.3">
      <c r="A239" s="93" t="s">
        <v>88</v>
      </c>
      <c r="B239" s="172" t="s">
        <v>383</v>
      </c>
      <c r="C239" s="131" t="s">
        <v>429</v>
      </c>
      <c r="D239" s="132" t="s">
        <v>393</v>
      </c>
      <c r="E239" s="172" t="s">
        <v>820</v>
      </c>
      <c r="F239" s="173">
        <v>800</v>
      </c>
      <c r="G239" s="135">
        <f>G240</f>
        <v>170000</v>
      </c>
      <c r="H239" s="135">
        <f t="shared" si="74"/>
        <v>170000</v>
      </c>
      <c r="I239" s="135">
        <f t="shared" si="74"/>
        <v>0</v>
      </c>
    </row>
    <row r="240" spans="1:9" s="75" customFormat="1" ht="19.2" customHeight="1" x14ac:dyDescent="0.3">
      <c r="A240" s="93" t="s">
        <v>90</v>
      </c>
      <c r="B240" s="172" t="s">
        <v>383</v>
      </c>
      <c r="C240" s="131" t="s">
        <v>429</v>
      </c>
      <c r="D240" s="132" t="s">
        <v>393</v>
      </c>
      <c r="E240" s="172" t="s">
        <v>820</v>
      </c>
      <c r="F240" s="173">
        <v>830</v>
      </c>
      <c r="G240" s="135">
        <v>170000</v>
      </c>
      <c r="H240" s="152">
        <v>170000</v>
      </c>
      <c r="I240" s="135">
        <f>G240-H240</f>
        <v>0</v>
      </c>
    </row>
    <row r="241" spans="1:9" s="75" customFormat="1" x14ac:dyDescent="0.3">
      <c r="A241" s="94" t="s">
        <v>521</v>
      </c>
      <c r="B241" s="142" t="s">
        <v>383</v>
      </c>
      <c r="C241" s="143" t="s">
        <v>522</v>
      </c>
      <c r="D241" s="144"/>
      <c r="E241" s="145"/>
      <c r="F241" s="146"/>
      <c r="G241" s="147">
        <f>G253+G242</f>
        <v>1264054</v>
      </c>
      <c r="H241" s="147">
        <f>H253+H242</f>
        <v>650804</v>
      </c>
      <c r="I241" s="147">
        <f>I253+I242</f>
        <v>613250</v>
      </c>
    </row>
    <row r="242" spans="1:9" s="75" customFormat="1" ht="33" customHeight="1" x14ac:dyDescent="0.3">
      <c r="A242" s="104" t="s">
        <v>221</v>
      </c>
      <c r="B242" s="270" t="s">
        <v>383</v>
      </c>
      <c r="C242" s="271" t="s">
        <v>522</v>
      </c>
      <c r="D242" s="271" t="s">
        <v>429</v>
      </c>
      <c r="E242" s="272"/>
      <c r="F242" s="272"/>
      <c r="G242" s="147">
        <f>G243+G248</f>
        <v>49230</v>
      </c>
      <c r="H242" s="147">
        <f t="shared" ref="H242:I242" si="75">H243+H248</f>
        <v>49230</v>
      </c>
      <c r="I242" s="147">
        <f t="shared" si="75"/>
        <v>0</v>
      </c>
    </row>
    <row r="243" spans="1:9" s="75" customFormat="1" ht="53.4" x14ac:dyDescent="0.3">
      <c r="A243" s="93" t="s">
        <v>401</v>
      </c>
      <c r="B243" s="130" t="s">
        <v>383</v>
      </c>
      <c r="C243" s="264" t="s">
        <v>522</v>
      </c>
      <c r="D243" s="273" t="s">
        <v>429</v>
      </c>
      <c r="E243" s="139" t="s">
        <v>402</v>
      </c>
      <c r="F243" s="140"/>
      <c r="G243" s="135">
        <f>G244</f>
        <v>9230</v>
      </c>
      <c r="H243" s="135">
        <f t="shared" ref="H243:H246" si="76">H244</f>
        <v>9230</v>
      </c>
      <c r="I243" s="135">
        <f t="shared" ref="I243:I244" si="77">G243-H243</f>
        <v>0</v>
      </c>
    </row>
    <row r="244" spans="1:9" s="75" customFormat="1" ht="40.200000000000003" x14ac:dyDescent="0.3">
      <c r="A244" s="93" t="s">
        <v>403</v>
      </c>
      <c r="B244" s="130" t="s">
        <v>383</v>
      </c>
      <c r="C244" s="264" t="s">
        <v>522</v>
      </c>
      <c r="D244" s="273" t="s">
        <v>429</v>
      </c>
      <c r="E244" s="139" t="s">
        <v>404</v>
      </c>
      <c r="F244" s="140"/>
      <c r="G244" s="135">
        <f>G245</f>
        <v>9230</v>
      </c>
      <c r="H244" s="135">
        <f t="shared" si="76"/>
        <v>9230</v>
      </c>
      <c r="I244" s="135">
        <f t="shared" si="77"/>
        <v>0</v>
      </c>
    </row>
    <row r="245" spans="1:9" s="75" customFormat="1" ht="40.200000000000003" x14ac:dyDescent="0.3">
      <c r="A245" s="93" t="s">
        <v>405</v>
      </c>
      <c r="B245" s="136" t="s">
        <v>383</v>
      </c>
      <c r="C245" s="264" t="s">
        <v>522</v>
      </c>
      <c r="D245" s="273" t="s">
        <v>429</v>
      </c>
      <c r="E245" s="139" t="s">
        <v>406</v>
      </c>
      <c r="F245" s="140"/>
      <c r="G245" s="141">
        <f>G246</f>
        <v>9230</v>
      </c>
      <c r="H245" s="141">
        <f>H246</f>
        <v>9230</v>
      </c>
      <c r="I245" s="141">
        <f t="shared" ref="I245" si="78">I246+I252</f>
        <v>0</v>
      </c>
    </row>
    <row r="246" spans="1:9" s="75" customFormat="1" ht="27" x14ac:dyDescent="0.3">
      <c r="A246" s="93" t="s">
        <v>398</v>
      </c>
      <c r="B246" s="136" t="s">
        <v>383</v>
      </c>
      <c r="C246" s="264" t="s">
        <v>522</v>
      </c>
      <c r="D246" s="273" t="s">
        <v>429</v>
      </c>
      <c r="E246" s="139" t="s">
        <v>406</v>
      </c>
      <c r="F246" s="140">
        <v>200</v>
      </c>
      <c r="G246" s="141">
        <f>G247</f>
        <v>9230</v>
      </c>
      <c r="H246" s="141">
        <f t="shared" si="76"/>
        <v>9230</v>
      </c>
      <c r="I246" s="135">
        <f t="shared" ref="I246:I247" si="79">G246-H246</f>
        <v>0</v>
      </c>
    </row>
    <row r="247" spans="1:9" s="75" customFormat="1" ht="40.200000000000003" x14ac:dyDescent="0.3">
      <c r="A247" s="93" t="s">
        <v>62</v>
      </c>
      <c r="B247" s="136" t="s">
        <v>383</v>
      </c>
      <c r="C247" s="264" t="s">
        <v>522</v>
      </c>
      <c r="D247" s="273" t="s">
        <v>429</v>
      </c>
      <c r="E247" s="139" t="s">
        <v>406</v>
      </c>
      <c r="F247" s="140">
        <v>240</v>
      </c>
      <c r="G247" s="141">
        <v>9230</v>
      </c>
      <c r="H247" s="141">
        <v>9230</v>
      </c>
      <c r="I247" s="135">
        <f t="shared" si="79"/>
        <v>0</v>
      </c>
    </row>
    <row r="248" spans="1:9" s="75" customFormat="1" ht="27" x14ac:dyDescent="0.3">
      <c r="A248" s="92" t="s">
        <v>387</v>
      </c>
      <c r="B248" s="130" t="s">
        <v>383</v>
      </c>
      <c r="C248" s="131" t="s">
        <v>385</v>
      </c>
      <c r="D248" s="132" t="s">
        <v>400</v>
      </c>
      <c r="E248" s="133" t="s">
        <v>388</v>
      </c>
      <c r="F248" s="134"/>
      <c r="G248" s="135">
        <f>G249</f>
        <v>40000</v>
      </c>
      <c r="H248" s="135">
        <f t="shared" ref="H248:I249" si="80">H249</f>
        <v>40000</v>
      </c>
      <c r="I248" s="135">
        <f t="shared" si="80"/>
        <v>0</v>
      </c>
    </row>
    <row r="249" spans="1:9" s="75" customFormat="1" ht="27" x14ac:dyDescent="0.3">
      <c r="A249" s="93" t="s">
        <v>389</v>
      </c>
      <c r="B249" s="130" t="s">
        <v>383</v>
      </c>
      <c r="C249" s="131" t="s">
        <v>385</v>
      </c>
      <c r="D249" s="132" t="s">
        <v>400</v>
      </c>
      <c r="E249" s="133" t="s">
        <v>390</v>
      </c>
      <c r="F249" s="134"/>
      <c r="G249" s="135">
        <f>G250</f>
        <v>40000</v>
      </c>
      <c r="H249" s="135">
        <f t="shared" si="80"/>
        <v>40000</v>
      </c>
      <c r="I249" s="135">
        <f t="shared" si="80"/>
        <v>0</v>
      </c>
    </row>
    <row r="250" spans="1:9" s="75" customFormat="1" ht="27" x14ac:dyDescent="0.3">
      <c r="A250" s="93" t="s">
        <v>421</v>
      </c>
      <c r="B250" s="149" t="s">
        <v>383</v>
      </c>
      <c r="C250" s="150" t="s">
        <v>385</v>
      </c>
      <c r="D250" s="151" t="s">
        <v>400</v>
      </c>
      <c r="E250" s="133" t="s">
        <v>422</v>
      </c>
      <c r="F250" s="134"/>
      <c r="G250" s="135">
        <f>G251</f>
        <v>40000</v>
      </c>
      <c r="H250" s="135">
        <f>H251</f>
        <v>40000</v>
      </c>
      <c r="I250" s="135">
        <f>I251</f>
        <v>0</v>
      </c>
    </row>
    <row r="251" spans="1:9" s="75" customFormat="1" ht="27" x14ac:dyDescent="0.3">
      <c r="A251" s="93" t="s">
        <v>398</v>
      </c>
      <c r="B251" s="136" t="s">
        <v>383</v>
      </c>
      <c r="C251" s="137" t="s">
        <v>385</v>
      </c>
      <c r="D251" s="138" t="s">
        <v>400</v>
      </c>
      <c r="E251" s="139" t="s">
        <v>422</v>
      </c>
      <c r="F251" s="140">
        <v>200</v>
      </c>
      <c r="G251" s="141">
        <f>G252</f>
        <v>40000</v>
      </c>
      <c r="H251" s="141">
        <f t="shared" ref="H251:I251" si="81">H252</f>
        <v>40000</v>
      </c>
      <c r="I251" s="141">
        <f t="shared" si="81"/>
        <v>0</v>
      </c>
    </row>
    <row r="252" spans="1:9" s="75" customFormat="1" ht="40.200000000000003" x14ac:dyDescent="0.3">
      <c r="A252" s="93" t="s">
        <v>62</v>
      </c>
      <c r="B252" s="136" t="s">
        <v>383</v>
      </c>
      <c r="C252" s="137" t="s">
        <v>385</v>
      </c>
      <c r="D252" s="138" t="s">
        <v>400</v>
      </c>
      <c r="E252" s="139" t="s">
        <v>422</v>
      </c>
      <c r="F252" s="140">
        <v>240</v>
      </c>
      <c r="G252" s="141">
        <v>40000</v>
      </c>
      <c r="H252" s="141">
        <v>40000</v>
      </c>
      <c r="I252" s="135">
        <f t="shared" ref="I252" si="82">G252-H252</f>
        <v>0</v>
      </c>
    </row>
    <row r="253" spans="1:9" s="75" customFormat="1" ht="19.5" customHeight="1" x14ac:dyDescent="0.3">
      <c r="A253" s="108" t="s">
        <v>523</v>
      </c>
      <c r="B253" s="129" t="s">
        <v>383</v>
      </c>
      <c r="C253" s="124" t="s">
        <v>522</v>
      </c>
      <c r="D253" s="125" t="s">
        <v>522</v>
      </c>
      <c r="E253" s="126"/>
      <c r="F253" s="127"/>
      <c r="G253" s="128">
        <f>G254+G259+G267</f>
        <v>1214824</v>
      </c>
      <c r="H253" s="128">
        <f t="shared" ref="H253" si="83">H254+H259+H267</f>
        <v>601574</v>
      </c>
      <c r="I253" s="128">
        <f t="shared" si="61"/>
        <v>613250</v>
      </c>
    </row>
    <row r="254" spans="1:9" s="77" customFormat="1" ht="56.25" customHeight="1" x14ac:dyDescent="0.3">
      <c r="A254" s="99" t="s">
        <v>524</v>
      </c>
      <c r="B254" s="133" t="s">
        <v>383</v>
      </c>
      <c r="C254" s="131" t="s">
        <v>522</v>
      </c>
      <c r="D254" s="132" t="s">
        <v>522</v>
      </c>
      <c r="E254" s="133" t="s">
        <v>525</v>
      </c>
      <c r="F254" s="134"/>
      <c r="G254" s="135">
        <f t="shared" ref="G254:H270" si="84">G255</f>
        <v>476750</v>
      </c>
      <c r="H254" s="135">
        <f t="shared" si="84"/>
        <v>223500</v>
      </c>
      <c r="I254" s="135">
        <f t="shared" si="61"/>
        <v>253250</v>
      </c>
    </row>
    <row r="255" spans="1:9" s="77" customFormat="1" ht="46.5" customHeight="1" x14ac:dyDescent="0.3">
      <c r="A255" s="92" t="s">
        <v>526</v>
      </c>
      <c r="B255" s="133" t="s">
        <v>383</v>
      </c>
      <c r="C255" s="131" t="s">
        <v>522</v>
      </c>
      <c r="D255" s="132" t="s">
        <v>522</v>
      </c>
      <c r="E255" s="133" t="s">
        <v>527</v>
      </c>
      <c r="F255" s="134"/>
      <c r="G255" s="135">
        <f t="shared" si="84"/>
        <v>476750</v>
      </c>
      <c r="H255" s="135">
        <f t="shared" si="84"/>
        <v>223500</v>
      </c>
      <c r="I255" s="135">
        <f t="shared" si="61"/>
        <v>253250</v>
      </c>
    </row>
    <row r="256" spans="1:9" s="77" customFormat="1" ht="62.25" customHeight="1" x14ac:dyDescent="0.3">
      <c r="A256" s="92" t="s">
        <v>528</v>
      </c>
      <c r="B256" s="133" t="s">
        <v>383</v>
      </c>
      <c r="C256" s="131" t="s">
        <v>522</v>
      </c>
      <c r="D256" s="132" t="s">
        <v>522</v>
      </c>
      <c r="E256" s="133" t="s">
        <v>529</v>
      </c>
      <c r="F256" s="134"/>
      <c r="G256" s="135">
        <f t="shared" si="84"/>
        <v>476750</v>
      </c>
      <c r="H256" s="135">
        <f t="shared" si="84"/>
        <v>223500</v>
      </c>
      <c r="I256" s="135">
        <f t="shared" si="61"/>
        <v>253250</v>
      </c>
    </row>
    <row r="257" spans="1:10" s="75" customFormat="1" ht="40.5" customHeight="1" x14ac:dyDescent="0.3">
      <c r="A257" s="93" t="s">
        <v>199</v>
      </c>
      <c r="B257" s="136" t="s">
        <v>383</v>
      </c>
      <c r="C257" s="137" t="s">
        <v>522</v>
      </c>
      <c r="D257" s="138" t="s">
        <v>522</v>
      </c>
      <c r="E257" s="139" t="s">
        <v>529</v>
      </c>
      <c r="F257" s="140">
        <v>600</v>
      </c>
      <c r="G257" s="141">
        <f t="shared" si="84"/>
        <v>476750</v>
      </c>
      <c r="H257" s="141">
        <f t="shared" si="84"/>
        <v>223500</v>
      </c>
      <c r="I257" s="135">
        <f t="shared" si="61"/>
        <v>253250</v>
      </c>
    </row>
    <row r="258" spans="1:10" s="75" customFormat="1" ht="18.75" customHeight="1" x14ac:dyDescent="0.3">
      <c r="A258" s="93" t="s">
        <v>240</v>
      </c>
      <c r="B258" s="136" t="s">
        <v>383</v>
      </c>
      <c r="C258" s="137" t="s">
        <v>522</v>
      </c>
      <c r="D258" s="138" t="s">
        <v>522</v>
      </c>
      <c r="E258" s="139" t="s">
        <v>529</v>
      </c>
      <c r="F258" s="140">
        <v>620</v>
      </c>
      <c r="G258" s="141">
        <v>476750</v>
      </c>
      <c r="H258" s="141">
        <v>223500</v>
      </c>
      <c r="I258" s="135">
        <f t="shared" si="61"/>
        <v>253250</v>
      </c>
    </row>
    <row r="259" spans="1:10" s="77" customFormat="1" ht="21.75" customHeight="1" x14ac:dyDescent="0.3">
      <c r="A259" s="100" t="s">
        <v>530</v>
      </c>
      <c r="B259" s="139" t="s">
        <v>383</v>
      </c>
      <c r="C259" s="137" t="s">
        <v>522</v>
      </c>
      <c r="D259" s="138" t="s">
        <v>522</v>
      </c>
      <c r="E259" s="139" t="s">
        <v>531</v>
      </c>
      <c r="F259" s="140"/>
      <c r="G259" s="141">
        <f t="shared" si="84"/>
        <v>617198</v>
      </c>
      <c r="H259" s="141">
        <f t="shared" si="84"/>
        <v>257198</v>
      </c>
      <c r="I259" s="135">
        <f t="shared" si="61"/>
        <v>360000</v>
      </c>
    </row>
    <row r="260" spans="1:10" s="77" customFormat="1" ht="23.25" customHeight="1" x14ac:dyDescent="0.3">
      <c r="A260" s="93" t="s">
        <v>532</v>
      </c>
      <c r="B260" s="139" t="s">
        <v>383</v>
      </c>
      <c r="C260" s="137" t="s">
        <v>522</v>
      </c>
      <c r="D260" s="138" t="s">
        <v>522</v>
      </c>
      <c r="E260" s="139" t="s">
        <v>533</v>
      </c>
      <c r="F260" s="140"/>
      <c r="G260" s="141">
        <f t="shared" si="84"/>
        <v>617198</v>
      </c>
      <c r="H260" s="141">
        <f t="shared" si="84"/>
        <v>257198</v>
      </c>
      <c r="I260" s="135">
        <f t="shared" si="61"/>
        <v>360000</v>
      </c>
    </row>
    <row r="261" spans="1:10" s="77" customFormat="1" ht="20.25" customHeight="1" x14ac:dyDescent="0.3">
      <c r="A261" s="93" t="s">
        <v>534</v>
      </c>
      <c r="B261" s="139" t="s">
        <v>383</v>
      </c>
      <c r="C261" s="137" t="s">
        <v>522</v>
      </c>
      <c r="D261" s="138" t="s">
        <v>522</v>
      </c>
      <c r="E261" s="139" t="s">
        <v>535</v>
      </c>
      <c r="F261" s="140"/>
      <c r="G261" s="141">
        <f>G262+G264</f>
        <v>617198</v>
      </c>
      <c r="H261" s="141">
        <f t="shared" ref="H261:I261" si="85">H262+H264</f>
        <v>257198</v>
      </c>
      <c r="I261" s="141">
        <f t="shared" si="85"/>
        <v>360000</v>
      </c>
    </row>
    <row r="262" spans="1:10" s="75" customFormat="1" ht="36.75" customHeight="1" x14ac:dyDescent="0.3">
      <c r="A262" s="93" t="s">
        <v>398</v>
      </c>
      <c r="B262" s="136" t="s">
        <v>383</v>
      </c>
      <c r="C262" s="137" t="s">
        <v>522</v>
      </c>
      <c r="D262" s="138" t="s">
        <v>522</v>
      </c>
      <c r="E262" s="139" t="s">
        <v>535</v>
      </c>
      <c r="F262" s="140">
        <v>200</v>
      </c>
      <c r="G262" s="141">
        <f t="shared" si="84"/>
        <v>240074</v>
      </c>
      <c r="H262" s="141">
        <f t="shared" si="84"/>
        <v>240074</v>
      </c>
      <c r="I262" s="135">
        <f t="shared" si="61"/>
        <v>0</v>
      </c>
    </row>
    <row r="263" spans="1:10" s="75" customFormat="1" ht="42.75" customHeight="1" x14ac:dyDescent="0.3">
      <c r="A263" s="93" t="s">
        <v>62</v>
      </c>
      <c r="B263" s="136" t="s">
        <v>383</v>
      </c>
      <c r="C263" s="137" t="s">
        <v>522</v>
      </c>
      <c r="D263" s="138" t="s">
        <v>522</v>
      </c>
      <c r="E263" s="139" t="s">
        <v>535</v>
      </c>
      <c r="F263" s="140">
        <v>240</v>
      </c>
      <c r="G263" s="141">
        <v>240074</v>
      </c>
      <c r="H263" s="141">
        <v>240074</v>
      </c>
      <c r="I263" s="135">
        <f t="shared" si="61"/>
        <v>0</v>
      </c>
    </row>
    <row r="264" spans="1:10" s="75" customFormat="1" ht="21" customHeight="1" x14ac:dyDescent="0.3">
      <c r="A264" s="93" t="s">
        <v>81</v>
      </c>
      <c r="B264" s="136" t="s">
        <v>383</v>
      </c>
      <c r="C264" s="137" t="s">
        <v>522</v>
      </c>
      <c r="D264" s="138" t="s">
        <v>522</v>
      </c>
      <c r="E264" s="139" t="s">
        <v>535</v>
      </c>
      <c r="F264" s="140">
        <v>300</v>
      </c>
      <c r="G264" s="141">
        <f>G265+G266</f>
        <v>377124</v>
      </c>
      <c r="H264" s="141">
        <f t="shared" ref="H264:I264" si="86">H265+H266</f>
        <v>17124</v>
      </c>
      <c r="I264" s="141">
        <f t="shared" si="86"/>
        <v>360000</v>
      </c>
    </row>
    <row r="265" spans="1:10" s="75" customFormat="1" ht="32.4" customHeight="1" x14ac:dyDescent="0.3">
      <c r="A265" s="93" t="s">
        <v>83</v>
      </c>
      <c r="B265" s="136" t="s">
        <v>383</v>
      </c>
      <c r="C265" s="137" t="s">
        <v>522</v>
      </c>
      <c r="D265" s="138" t="s">
        <v>522</v>
      </c>
      <c r="E265" s="139" t="s">
        <v>535</v>
      </c>
      <c r="F265" s="140">
        <v>320</v>
      </c>
      <c r="G265" s="141">
        <v>17124</v>
      </c>
      <c r="H265" s="141">
        <v>17124</v>
      </c>
      <c r="I265" s="135">
        <f>G265-H265</f>
        <v>0</v>
      </c>
    </row>
    <row r="266" spans="1:10" s="75" customFormat="1" ht="22.2" customHeight="1" x14ac:dyDescent="0.3">
      <c r="A266" s="93" t="s">
        <v>823</v>
      </c>
      <c r="B266" s="136" t="s">
        <v>383</v>
      </c>
      <c r="C266" s="137" t="s">
        <v>522</v>
      </c>
      <c r="D266" s="138" t="s">
        <v>522</v>
      </c>
      <c r="E266" s="139" t="s">
        <v>535</v>
      </c>
      <c r="F266" s="140">
        <v>340</v>
      </c>
      <c r="G266" s="141">
        <v>360000</v>
      </c>
      <c r="H266" s="141">
        <v>0</v>
      </c>
      <c r="I266" s="135">
        <f>G266-H266</f>
        <v>360000</v>
      </c>
    </row>
    <row r="267" spans="1:10" s="77" customFormat="1" ht="28.5" customHeight="1" x14ac:dyDescent="0.3">
      <c r="A267" s="100" t="s">
        <v>536</v>
      </c>
      <c r="B267" s="139" t="s">
        <v>383</v>
      </c>
      <c r="C267" s="137" t="s">
        <v>522</v>
      </c>
      <c r="D267" s="138" t="s">
        <v>522</v>
      </c>
      <c r="E267" s="139" t="s">
        <v>537</v>
      </c>
      <c r="F267" s="140"/>
      <c r="G267" s="141">
        <f t="shared" si="84"/>
        <v>120876</v>
      </c>
      <c r="H267" s="141">
        <f t="shared" si="84"/>
        <v>120876</v>
      </c>
      <c r="I267" s="135">
        <f t="shared" si="61"/>
        <v>0</v>
      </c>
    </row>
    <row r="268" spans="1:10" s="77" customFormat="1" ht="25.5" customHeight="1" x14ac:dyDescent="0.3">
      <c r="A268" s="93" t="s">
        <v>538</v>
      </c>
      <c r="B268" s="139" t="s">
        <v>383</v>
      </c>
      <c r="C268" s="137" t="s">
        <v>522</v>
      </c>
      <c r="D268" s="138" t="s">
        <v>522</v>
      </c>
      <c r="E268" s="139" t="s">
        <v>539</v>
      </c>
      <c r="F268" s="140"/>
      <c r="G268" s="141">
        <f t="shared" si="84"/>
        <v>120876</v>
      </c>
      <c r="H268" s="141">
        <f t="shared" si="84"/>
        <v>120876</v>
      </c>
      <c r="I268" s="135">
        <f t="shared" si="61"/>
        <v>0</v>
      </c>
    </row>
    <row r="269" spans="1:10" s="77" customFormat="1" ht="32.25" customHeight="1" x14ac:dyDescent="0.3">
      <c r="A269" s="93" t="s">
        <v>540</v>
      </c>
      <c r="B269" s="139" t="s">
        <v>383</v>
      </c>
      <c r="C269" s="137" t="s">
        <v>522</v>
      </c>
      <c r="D269" s="138" t="s">
        <v>522</v>
      </c>
      <c r="E269" s="139" t="s">
        <v>541</v>
      </c>
      <c r="F269" s="140"/>
      <c r="G269" s="141">
        <f t="shared" si="84"/>
        <v>120876</v>
      </c>
      <c r="H269" s="141">
        <f t="shared" si="84"/>
        <v>120876</v>
      </c>
      <c r="I269" s="135">
        <f t="shared" si="61"/>
        <v>0</v>
      </c>
    </row>
    <row r="270" spans="1:10" s="75" customFormat="1" ht="33" customHeight="1" x14ac:dyDescent="0.3">
      <c r="A270" s="93" t="s">
        <v>398</v>
      </c>
      <c r="B270" s="136" t="s">
        <v>383</v>
      </c>
      <c r="C270" s="137" t="s">
        <v>522</v>
      </c>
      <c r="D270" s="138" t="s">
        <v>522</v>
      </c>
      <c r="E270" s="139" t="s">
        <v>541</v>
      </c>
      <c r="F270" s="140">
        <v>200</v>
      </c>
      <c r="G270" s="141">
        <f t="shared" si="84"/>
        <v>120876</v>
      </c>
      <c r="H270" s="141">
        <f t="shared" si="84"/>
        <v>120876</v>
      </c>
      <c r="I270" s="135">
        <f t="shared" si="61"/>
        <v>0</v>
      </c>
    </row>
    <row r="271" spans="1:10" s="75" customFormat="1" ht="50.25" customHeight="1" x14ac:dyDescent="0.3">
      <c r="A271" s="93" t="s">
        <v>62</v>
      </c>
      <c r="B271" s="136" t="s">
        <v>383</v>
      </c>
      <c r="C271" s="137" t="s">
        <v>522</v>
      </c>
      <c r="D271" s="138" t="s">
        <v>522</v>
      </c>
      <c r="E271" s="139" t="s">
        <v>541</v>
      </c>
      <c r="F271" s="140">
        <v>240</v>
      </c>
      <c r="G271" s="141">
        <v>120876</v>
      </c>
      <c r="H271" s="141">
        <v>120876</v>
      </c>
      <c r="I271" s="135">
        <f t="shared" si="61"/>
        <v>0</v>
      </c>
    </row>
    <row r="272" spans="1:10" s="81" customFormat="1" ht="17.399999999999999" x14ac:dyDescent="0.35">
      <c r="A272" s="94" t="s">
        <v>542</v>
      </c>
      <c r="B272" s="142" t="s">
        <v>383</v>
      </c>
      <c r="C272" s="143">
        <v>10</v>
      </c>
      <c r="D272" s="144"/>
      <c r="E272" s="145"/>
      <c r="F272" s="146"/>
      <c r="G272" s="128">
        <f>G273+G291</f>
        <v>1512238.85</v>
      </c>
      <c r="H272" s="128">
        <f>H273+H291</f>
        <v>920037.48</v>
      </c>
      <c r="I272" s="128">
        <f t="shared" si="61"/>
        <v>592201.37000000011</v>
      </c>
      <c r="J272" s="80"/>
    </row>
    <row r="273" spans="1:9" s="75" customFormat="1" ht="20.25" customHeight="1" x14ac:dyDescent="0.3">
      <c r="A273" s="91" t="s">
        <v>291</v>
      </c>
      <c r="B273" s="129" t="s">
        <v>383</v>
      </c>
      <c r="C273" s="124" t="s">
        <v>12</v>
      </c>
      <c r="D273" s="125" t="s">
        <v>393</v>
      </c>
      <c r="E273" s="126"/>
      <c r="F273" s="127"/>
      <c r="G273" s="128">
        <f>G280+G274</f>
        <v>1032985.25</v>
      </c>
      <c r="H273" s="128">
        <f t="shared" ref="H273:I273" si="87">H280+H274</f>
        <v>440783.88</v>
      </c>
      <c r="I273" s="128">
        <f t="shared" si="87"/>
        <v>592201.37</v>
      </c>
    </row>
    <row r="274" spans="1:9" s="75" customFormat="1" ht="30" customHeight="1" x14ac:dyDescent="0.3">
      <c r="A274" s="100" t="s">
        <v>536</v>
      </c>
      <c r="B274" s="139" t="s">
        <v>383</v>
      </c>
      <c r="C274" s="137">
        <v>10</v>
      </c>
      <c r="D274" s="264" t="s">
        <v>393</v>
      </c>
      <c r="E274" s="139" t="s">
        <v>537</v>
      </c>
      <c r="F274" s="140"/>
      <c r="G274" s="141">
        <f t="shared" ref="G274:H277" si="88">G275</f>
        <v>700000</v>
      </c>
      <c r="H274" s="141">
        <f t="shared" si="88"/>
        <v>300000</v>
      </c>
      <c r="I274" s="135">
        <f t="shared" ref="I274:I278" si="89">G274-H274</f>
        <v>400000</v>
      </c>
    </row>
    <row r="275" spans="1:9" s="75" customFormat="1" ht="35.4" customHeight="1" x14ac:dyDescent="0.3">
      <c r="A275" s="93" t="s">
        <v>538</v>
      </c>
      <c r="B275" s="139" t="s">
        <v>383</v>
      </c>
      <c r="C275" s="137">
        <v>10</v>
      </c>
      <c r="D275" s="264" t="s">
        <v>393</v>
      </c>
      <c r="E275" s="139" t="s">
        <v>539</v>
      </c>
      <c r="F275" s="140"/>
      <c r="G275" s="141">
        <f t="shared" si="88"/>
        <v>700000</v>
      </c>
      <c r="H275" s="141">
        <f t="shared" si="88"/>
        <v>300000</v>
      </c>
      <c r="I275" s="135">
        <f t="shared" si="89"/>
        <v>400000</v>
      </c>
    </row>
    <row r="276" spans="1:9" s="75" customFormat="1" ht="37.200000000000003" customHeight="1" x14ac:dyDescent="0.3">
      <c r="A276" s="93" t="s">
        <v>540</v>
      </c>
      <c r="B276" s="139" t="s">
        <v>383</v>
      </c>
      <c r="C276" s="137">
        <v>10</v>
      </c>
      <c r="D276" s="264" t="s">
        <v>393</v>
      </c>
      <c r="E276" s="139" t="s">
        <v>541</v>
      </c>
      <c r="F276" s="140"/>
      <c r="G276" s="141">
        <f t="shared" si="88"/>
        <v>700000</v>
      </c>
      <c r="H276" s="141">
        <f t="shared" si="88"/>
        <v>300000</v>
      </c>
      <c r="I276" s="135">
        <f t="shared" si="89"/>
        <v>400000</v>
      </c>
    </row>
    <row r="277" spans="1:9" s="75" customFormat="1" ht="18.600000000000001" customHeight="1" x14ac:dyDescent="0.3">
      <c r="A277" s="93" t="s">
        <v>81</v>
      </c>
      <c r="B277" s="136" t="s">
        <v>383</v>
      </c>
      <c r="C277" s="137">
        <v>10</v>
      </c>
      <c r="D277" s="264" t="s">
        <v>393</v>
      </c>
      <c r="E277" s="139" t="s">
        <v>541</v>
      </c>
      <c r="F277" s="140">
        <v>300</v>
      </c>
      <c r="G277" s="141">
        <f t="shared" si="88"/>
        <v>700000</v>
      </c>
      <c r="H277" s="141">
        <f t="shared" si="88"/>
        <v>300000</v>
      </c>
      <c r="I277" s="135">
        <f t="shared" si="89"/>
        <v>400000</v>
      </c>
    </row>
    <row r="278" spans="1:9" s="75" customFormat="1" ht="29.4" customHeight="1" x14ac:dyDescent="0.3">
      <c r="A278" s="93" t="s">
        <v>83</v>
      </c>
      <c r="B278" s="136" t="s">
        <v>383</v>
      </c>
      <c r="C278" s="137">
        <v>10</v>
      </c>
      <c r="D278" s="264" t="s">
        <v>393</v>
      </c>
      <c r="E278" s="139" t="s">
        <v>541</v>
      </c>
      <c r="F278" s="140">
        <v>320</v>
      </c>
      <c r="G278" s="141">
        <v>700000</v>
      </c>
      <c r="H278" s="141">
        <v>300000</v>
      </c>
      <c r="I278" s="135">
        <f t="shared" si="89"/>
        <v>400000</v>
      </c>
    </row>
    <row r="279" spans="1:9" s="75" customFormat="1" ht="23.25" customHeight="1" x14ac:dyDescent="0.3">
      <c r="A279" s="92" t="s">
        <v>543</v>
      </c>
      <c r="B279" s="130" t="s">
        <v>383</v>
      </c>
      <c r="C279" s="131">
        <v>10</v>
      </c>
      <c r="D279" s="132" t="s">
        <v>393</v>
      </c>
      <c r="E279" s="133" t="s">
        <v>544</v>
      </c>
      <c r="F279" s="134"/>
      <c r="G279" s="135">
        <f>G280</f>
        <v>332985.25</v>
      </c>
      <c r="H279" s="135">
        <f>H280</f>
        <v>140783.88</v>
      </c>
      <c r="I279" s="135">
        <f t="shared" si="61"/>
        <v>192201.37</v>
      </c>
    </row>
    <row r="280" spans="1:9" s="75" customFormat="1" ht="36.75" customHeight="1" x14ac:dyDescent="0.3">
      <c r="A280" s="93" t="s">
        <v>545</v>
      </c>
      <c r="B280" s="136" t="s">
        <v>383</v>
      </c>
      <c r="C280" s="137" t="s">
        <v>12</v>
      </c>
      <c r="D280" s="138" t="s">
        <v>393</v>
      </c>
      <c r="E280" s="139" t="s">
        <v>546</v>
      </c>
      <c r="F280" s="140"/>
      <c r="G280" s="141">
        <f>G281+G287</f>
        <v>332985.25</v>
      </c>
      <c r="H280" s="141">
        <f t="shared" ref="H280" si="90">H281+H287</f>
        <v>140783.88</v>
      </c>
      <c r="I280" s="135">
        <f t="shared" si="61"/>
        <v>192201.37</v>
      </c>
    </row>
    <row r="281" spans="1:9" s="75" customFormat="1" ht="45.75" customHeight="1" x14ac:dyDescent="0.3">
      <c r="A281" s="93" t="s">
        <v>547</v>
      </c>
      <c r="B281" s="136" t="s">
        <v>383</v>
      </c>
      <c r="C281" s="137" t="s">
        <v>12</v>
      </c>
      <c r="D281" s="138" t="s">
        <v>393</v>
      </c>
      <c r="E281" s="139" t="s">
        <v>548</v>
      </c>
      <c r="F281" s="140"/>
      <c r="G281" s="141">
        <f>G282</f>
        <v>132985.25</v>
      </c>
      <c r="H281" s="141">
        <f>H282</f>
        <v>120783.88</v>
      </c>
      <c r="I281" s="135">
        <f t="shared" si="61"/>
        <v>12201.369999999995</v>
      </c>
    </row>
    <row r="282" spans="1:9" s="75" customFormat="1" ht="44.25" customHeight="1" x14ac:dyDescent="0.3">
      <c r="A282" s="93" t="s">
        <v>547</v>
      </c>
      <c r="B282" s="136" t="s">
        <v>383</v>
      </c>
      <c r="C282" s="137" t="s">
        <v>12</v>
      </c>
      <c r="D282" s="138" t="s">
        <v>393</v>
      </c>
      <c r="E282" s="139" t="s">
        <v>549</v>
      </c>
      <c r="F282" s="174"/>
      <c r="G282" s="141">
        <f>G285+G283</f>
        <v>132985.25</v>
      </c>
      <c r="H282" s="141">
        <f t="shared" ref="H282:I282" si="91">H285+H283</f>
        <v>120783.88</v>
      </c>
      <c r="I282" s="141">
        <f t="shared" si="91"/>
        <v>12201.369999999999</v>
      </c>
    </row>
    <row r="283" spans="1:9" s="75" customFormat="1" ht="36.6" customHeight="1" x14ac:dyDescent="0.3">
      <c r="A283" s="93" t="s">
        <v>398</v>
      </c>
      <c r="B283" s="136" t="s">
        <v>383</v>
      </c>
      <c r="C283" s="137" t="s">
        <v>12</v>
      </c>
      <c r="D283" s="138" t="s">
        <v>393</v>
      </c>
      <c r="E283" s="139" t="s">
        <v>549</v>
      </c>
      <c r="F283" s="174">
        <v>200</v>
      </c>
      <c r="G283" s="141">
        <f>G284</f>
        <v>3200</v>
      </c>
      <c r="H283" s="141">
        <f>H284</f>
        <v>898.63</v>
      </c>
      <c r="I283" s="135">
        <f>I284</f>
        <v>2301.37</v>
      </c>
    </row>
    <row r="284" spans="1:9" s="75" customFormat="1" ht="32.4" customHeight="1" x14ac:dyDescent="0.3">
      <c r="A284" s="93" t="s">
        <v>62</v>
      </c>
      <c r="B284" s="136" t="s">
        <v>383</v>
      </c>
      <c r="C284" s="137" t="s">
        <v>12</v>
      </c>
      <c r="D284" s="138" t="s">
        <v>393</v>
      </c>
      <c r="E284" s="139" t="s">
        <v>549</v>
      </c>
      <c r="F284" s="174">
        <v>240</v>
      </c>
      <c r="G284" s="141">
        <v>3200</v>
      </c>
      <c r="H284" s="141">
        <v>898.63</v>
      </c>
      <c r="I284" s="135">
        <f>G284-H284</f>
        <v>2301.37</v>
      </c>
    </row>
    <row r="285" spans="1:9" s="75" customFormat="1" ht="18" customHeight="1" x14ac:dyDescent="0.3">
      <c r="A285" s="93" t="s">
        <v>81</v>
      </c>
      <c r="B285" s="136" t="s">
        <v>383</v>
      </c>
      <c r="C285" s="137" t="s">
        <v>12</v>
      </c>
      <c r="D285" s="138" t="s">
        <v>393</v>
      </c>
      <c r="E285" s="139" t="s">
        <v>549</v>
      </c>
      <c r="F285" s="175">
        <v>300</v>
      </c>
      <c r="G285" s="141">
        <f>G286</f>
        <v>129785.25</v>
      </c>
      <c r="H285" s="141">
        <f t="shared" ref="H285" si="92">H286</f>
        <v>119885.25</v>
      </c>
      <c r="I285" s="135">
        <f t="shared" si="61"/>
        <v>9900</v>
      </c>
    </row>
    <row r="286" spans="1:9" s="75" customFormat="1" ht="36.75" customHeight="1" x14ac:dyDescent="0.3">
      <c r="A286" s="93" t="s">
        <v>297</v>
      </c>
      <c r="B286" s="136" t="s">
        <v>383</v>
      </c>
      <c r="C286" s="137" t="s">
        <v>12</v>
      </c>
      <c r="D286" s="138" t="s">
        <v>393</v>
      </c>
      <c r="E286" s="139" t="s">
        <v>549</v>
      </c>
      <c r="F286" s="175">
        <v>310</v>
      </c>
      <c r="G286" s="168">
        <v>129785.25</v>
      </c>
      <c r="H286" s="152">
        <v>119885.25</v>
      </c>
      <c r="I286" s="135">
        <f t="shared" ref="I286:I365" si="93">G286-H286</f>
        <v>9900</v>
      </c>
    </row>
    <row r="287" spans="1:9" s="75" customFormat="1" ht="57" customHeight="1" x14ac:dyDescent="0.3">
      <c r="A287" s="93" t="s">
        <v>550</v>
      </c>
      <c r="B287" s="136" t="s">
        <v>383</v>
      </c>
      <c r="C287" s="137" t="s">
        <v>12</v>
      </c>
      <c r="D287" s="138" t="s">
        <v>393</v>
      </c>
      <c r="E287" s="139" t="s">
        <v>551</v>
      </c>
      <c r="F287" s="175"/>
      <c r="G287" s="168">
        <f>G288</f>
        <v>200000</v>
      </c>
      <c r="H287" s="168">
        <f t="shared" ref="H287:H289" si="94">H288</f>
        <v>20000</v>
      </c>
      <c r="I287" s="135">
        <f t="shared" si="93"/>
        <v>180000</v>
      </c>
    </row>
    <row r="288" spans="1:9" s="75" customFormat="1" ht="65.25" customHeight="1" x14ac:dyDescent="0.3">
      <c r="A288" s="93" t="s">
        <v>550</v>
      </c>
      <c r="B288" s="136" t="s">
        <v>383</v>
      </c>
      <c r="C288" s="137" t="s">
        <v>12</v>
      </c>
      <c r="D288" s="138" t="s">
        <v>393</v>
      </c>
      <c r="E288" s="139" t="s">
        <v>552</v>
      </c>
      <c r="F288" s="175"/>
      <c r="G288" s="168">
        <f>G289</f>
        <v>200000</v>
      </c>
      <c r="H288" s="168">
        <f t="shared" si="94"/>
        <v>20000</v>
      </c>
      <c r="I288" s="135">
        <f t="shared" si="93"/>
        <v>180000</v>
      </c>
    </row>
    <row r="289" spans="1:9" s="75" customFormat="1" ht="22.5" customHeight="1" x14ac:dyDescent="0.3">
      <c r="A289" s="93" t="s">
        <v>81</v>
      </c>
      <c r="B289" s="136" t="s">
        <v>383</v>
      </c>
      <c r="C289" s="137" t="s">
        <v>12</v>
      </c>
      <c r="D289" s="138" t="s">
        <v>393</v>
      </c>
      <c r="E289" s="139" t="s">
        <v>552</v>
      </c>
      <c r="F289" s="175">
        <v>300</v>
      </c>
      <c r="G289" s="168">
        <f>G290</f>
        <v>200000</v>
      </c>
      <c r="H289" s="168">
        <f t="shared" si="94"/>
        <v>20000</v>
      </c>
      <c r="I289" s="135">
        <f t="shared" si="93"/>
        <v>180000</v>
      </c>
    </row>
    <row r="290" spans="1:9" s="75" customFormat="1" ht="32.25" customHeight="1" x14ac:dyDescent="0.3">
      <c r="A290" s="93" t="s">
        <v>83</v>
      </c>
      <c r="B290" s="136" t="s">
        <v>383</v>
      </c>
      <c r="C290" s="137" t="s">
        <v>12</v>
      </c>
      <c r="D290" s="138" t="s">
        <v>393</v>
      </c>
      <c r="E290" s="139" t="s">
        <v>552</v>
      </c>
      <c r="F290" s="175">
        <v>320</v>
      </c>
      <c r="G290" s="168">
        <v>200000</v>
      </c>
      <c r="H290" s="176">
        <v>20000</v>
      </c>
      <c r="I290" s="135">
        <f t="shared" si="93"/>
        <v>180000</v>
      </c>
    </row>
    <row r="291" spans="1:9" s="75" customFormat="1" x14ac:dyDescent="0.3">
      <c r="A291" s="94" t="s">
        <v>303</v>
      </c>
      <c r="B291" s="142" t="s">
        <v>383</v>
      </c>
      <c r="C291" s="143" t="s">
        <v>12</v>
      </c>
      <c r="D291" s="144" t="s">
        <v>400</v>
      </c>
      <c r="E291" s="139"/>
      <c r="F291" s="175"/>
      <c r="G291" s="165">
        <f t="shared" ref="G291:H295" si="95">G292</f>
        <v>479253.6</v>
      </c>
      <c r="H291" s="165">
        <f t="shared" si="95"/>
        <v>479253.6</v>
      </c>
      <c r="I291" s="128">
        <f t="shared" si="93"/>
        <v>0</v>
      </c>
    </row>
    <row r="292" spans="1:9" s="75" customFormat="1" ht="33" customHeight="1" x14ac:dyDescent="0.3">
      <c r="A292" s="92" t="s">
        <v>407</v>
      </c>
      <c r="B292" s="177" t="s">
        <v>383</v>
      </c>
      <c r="C292" s="178" t="s">
        <v>12</v>
      </c>
      <c r="D292" s="179" t="s">
        <v>400</v>
      </c>
      <c r="E292" s="180" t="s">
        <v>408</v>
      </c>
      <c r="F292" s="181"/>
      <c r="G292" s="182">
        <f t="shared" si="95"/>
        <v>479253.6</v>
      </c>
      <c r="H292" s="182">
        <f t="shared" si="95"/>
        <v>479253.6</v>
      </c>
      <c r="I292" s="135">
        <f t="shared" si="93"/>
        <v>0</v>
      </c>
    </row>
    <row r="293" spans="1:9" s="75" customFormat="1" ht="34.5" customHeight="1" x14ac:dyDescent="0.3">
      <c r="A293" s="107" t="s">
        <v>553</v>
      </c>
      <c r="B293" s="177" t="s">
        <v>383</v>
      </c>
      <c r="C293" s="178" t="s">
        <v>12</v>
      </c>
      <c r="D293" s="179" t="s">
        <v>400</v>
      </c>
      <c r="E293" s="180" t="s">
        <v>554</v>
      </c>
      <c r="F293" s="181"/>
      <c r="G293" s="182">
        <f t="shared" si="95"/>
        <v>479253.6</v>
      </c>
      <c r="H293" s="182">
        <f t="shared" si="95"/>
        <v>479253.6</v>
      </c>
      <c r="I293" s="135">
        <f t="shared" si="93"/>
        <v>0</v>
      </c>
    </row>
    <row r="294" spans="1:9" s="75" customFormat="1" ht="16.5" customHeight="1" x14ac:dyDescent="0.3">
      <c r="A294" s="109" t="s">
        <v>555</v>
      </c>
      <c r="B294" s="177" t="s">
        <v>383</v>
      </c>
      <c r="C294" s="178" t="s">
        <v>12</v>
      </c>
      <c r="D294" s="179" t="s">
        <v>400</v>
      </c>
      <c r="E294" s="180" t="s">
        <v>556</v>
      </c>
      <c r="F294" s="181"/>
      <c r="G294" s="182">
        <f t="shared" si="95"/>
        <v>479253.6</v>
      </c>
      <c r="H294" s="182">
        <f t="shared" si="95"/>
        <v>479253.6</v>
      </c>
      <c r="I294" s="135">
        <f t="shared" si="93"/>
        <v>0</v>
      </c>
    </row>
    <row r="295" spans="1:9" s="75" customFormat="1" ht="30" customHeight="1" x14ac:dyDescent="0.3">
      <c r="A295" s="93" t="s">
        <v>81</v>
      </c>
      <c r="B295" s="177" t="s">
        <v>383</v>
      </c>
      <c r="C295" s="178" t="s">
        <v>12</v>
      </c>
      <c r="D295" s="179" t="s">
        <v>400</v>
      </c>
      <c r="E295" s="180" t="s">
        <v>556</v>
      </c>
      <c r="F295" s="181">
        <v>300</v>
      </c>
      <c r="G295" s="182">
        <f>G296</f>
        <v>479253.6</v>
      </c>
      <c r="H295" s="182">
        <f t="shared" si="95"/>
        <v>479253.6</v>
      </c>
      <c r="I295" s="135">
        <f t="shared" si="93"/>
        <v>0</v>
      </c>
    </row>
    <row r="296" spans="1:9" s="75" customFormat="1" ht="33.75" customHeight="1" x14ac:dyDescent="0.3">
      <c r="A296" s="93" t="s">
        <v>83</v>
      </c>
      <c r="B296" s="177" t="s">
        <v>383</v>
      </c>
      <c r="C296" s="178" t="s">
        <v>12</v>
      </c>
      <c r="D296" s="179" t="s">
        <v>400</v>
      </c>
      <c r="E296" s="180" t="s">
        <v>556</v>
      </c>
      <c r="F296" s="181">
        <v>320</v>
      </c>
      <c r="G296" s="182">
        <v>479253.6</v>
      </c>
      <c r="H296" s="183">
        <v>479253.6</v>
      </c>
      <c r="I296" s="135">
        <f t="shared" si="93"/>
        <v>0</v>
      </c>
    </row>
    <row r="297" spans="1:9" s="75" customFormat="1" ht="20.25" customHeight="1" x14ac:dyDescent="0.3">
      <c r="A297" s="94" t="s">
        <v>314</v>
      </c>
      <c r="B297" s="142" t="s">
        <v>383</v>
      </c>
      <c r="C297" s="143" t="s">
        <v>13</v>
      </c>
      <c r="D297" s="144"/>
      <c r="E297" s="145"/>
      <c r="F297" s="184"/>
      <c r="G297" s="147">
        <f>G298+G304</f>
        <v>356057</v>
      </c>
      <c r="H297" s="147">
        <f t="shared" ref="H297:I297" si="96">H298+H304</f>
        <v>356057</v>
      </c>
      <c r="I297" s="147">
        <f t="shared" si="96"/>
        <v>0</v>
      </c>
    </row>
    <row r="298" spans="1:9" s="75" customFormat="1" x14ac:dyDescent="0.3">
      <c r="A298" s="94" t="s">
        <v>557</v>
      </c>
      <c r="B298" s="142" t="s">
        <v>383</v>
      </c>
      <c r="C298" s="143" t="s">
        <v>13</v>
      </c>
      <c r="D298" s="144" t="s">
        <v>385</v>
      </c>
      <c r="E298" s="145"/>
      <c r="F298" s="185"/>
      <c r="G298" s="147">
        <f>G299</f>
        <v>156057</v>
      </c>
      <c r="H298" s="147">
        <f t="shared" ref="H298" si="97">H299</f>
        <v>156057</v>
      </c>
      <c r="I298" s="128">
        <f t="shared" si="93"/>
        <v>0</v>
      </c>
    </row>
    <row r="299" spans="1:9" s="77" customFormat="1" ht="41.25" customHeight="1" x14ac:dyDescent="0.3">
      <c r="A299" s="100" t="s">
        <v>558</v>
      </c>
      <c r="B299" s="139" t="s">
        <v>383</v>
      </c>
      <c r="C299" s="137" t="s">
        <v>13</v>
      </c>
      <c r="D299" s="138" t="s">
        <v>385</v>
      </c>
      <c r="E299" s="139" t="s">
        <v>559</v>
      </c>
      <c r="F299" s="140"/>
      <c r="G299" s="141">
        <f t="shared" ref="G299:H308" si="98">G300</f>
        <v>156057</v>
      </c>
      <c r="H299" s="141">
        <f t="shared" si="98"/>
        <v>156057</v>
      </c>
      <c r="I299" s="135">
        <f t="shared" si="93"/>
        <v>0</v>
      </c>
    </row>
    <row r="300" spans="1:9" s="77" customFormat="1" ht="27" customHeight="1" x14ac:dyDescent="0.3">
      <c r="A300" s="93" t="s">
        <v>560</v>
      </c>
      <c r="B300" s="139" t="s">
        <v>383</v>
      </c>
      <c r="C300" s="137" t="s">
        <v>13</v>
      </c>
      <c r="D300" s="138" t="s">
        <v>385</v>
      </c>
      <c r="E300" s="139" t="s">
        <v>561</v>
      </c>
      <c r="F300" s="140"/>
      <c r="G300" s="141">
        <f t="shared" si="98"/>
        <v>156057</v>
      </c>
      <c r="H300" s="141">
        <f t="shared" si="98"/>
        <v>156057</v>
      </c>
      <c r="I300" s="135">
        <f t="shared" si="93"/>
        <v>0</v>
      </c>
    </row>
    <row r="301" spans="1:9" s="77" customFormat="1" ht="32.25" customHeight="1" x14ac:dyDescent="0.3">
      <c r="A301" s="93" t="s">
        <v>562</v>
      </c>
      <c r="B301" s="139" t="s">
        <v>383</v>
      </c>
      <c r="C301" s="137" t="s">
        <v>13</v>
      </c>
      <c r="D301" s="138" t="s">
        <v>385</v>
      </c>
      <c r="E301" s="139" t="s">
        <v>563</v>
      </c>
      <c r="F301" s="140"/>
      <c r="G301" s="141">
        <f t="shared" si="98"/>
        <v>156057</v>
      </c>
      <c r="H301" s="141">
        <f t="shared" si="98"/>
        <v>156057</v>
      </c>
      <c r="I301" s="135">
        <f t="shared" si="93"/>
        <v>0</v>
      </c>
    </row>
    <row r="302" spans="1:9" s="75" customFormat="1" ht="36" customHeight="1" x14ac:dyDescent="0.3">
      <c r="A302" s="93" t="s">
        <v>398</v>
      </c>
      <c r="B302" s="136" t="s">
        <v>383</v>
      </c>
      <c r="C302" s="137" t="s">
        <v>13</v>
      </c>
      <c r="D302" s="138" t="s">
        <v>385</v>
      </c>
      <c r="E302" s="139" t="s">
        <v>563</v>
      </c>
      <c r="F302" s="140">
        <v>200</v>
      </c>
      <c r="G302" s="141">
        <f t="shared" si="98"/>
        <v>156057</v>
      </c>
      <c r="H302" s="141">
        <f t="shared" si="98"/>
        <v>156057</v>
      </c>
      <c r="I302" s="135">
        <f t="shared" si="93"/>
        <v>0</v>
      </c>
    </row>
    <row r="303" spans="1:9" s="75" customFormat="1" ht="42" customHeight="1" x14ac:dyDescent="0.3">
      <c r="A303" s="93" t="s">
        <v>62</v>
      </c>
      <c r="B303" s="136" t="s">
        <v>383</v>
      </c>
      <c r="C303" s="137" t="s">
        <v>13</v>
      </c>
      <c r="D303" s="138" t="s">
        <v>385</v>
      </c>
      <c r="E303" s="139" t="s">
        <v>563</v>
      </c>
      <c r="F303" s="140">
        <v>240</v>
      </c>
      <c r="G303" s="141">
        <v>156057</v>
      </c>
      <c r="H303" s="152">
        <v>156057</v>
      </c>
      <c r="I303" s="135">
        <f t="shared" si="93"/>
        <v>0</v>
      </c>
    </row>
    <row r="304" spans="1:9" s="75" customFormat="1" ht="23.4" customHeight="1" x14ac:dyDescent="0.3">
      <c r="A304" s="94" t="s">
        <v>795</v>
      </c>
      <c r="B304" s="142" t="s">
        <v>383</v>
      </c>
      <c r="C304" s="143" t="s">
        <v>13</v>
      </c>
      <c r="D304" s="271" t="s">
        <v>386</v>
      </c>
      <c r="E304" s="139"/>
      <c r="F304" s="140"/>
      <c r="G304" s="147">
        <f>G305</f>
        <v>200000</v>
      </c>
      <c r="H304" s="274">
        <f>H305</f>
        <v>200000</v>
      </c>
      <c r="I304" s="128">
        <f>I305</f>
        <v>0</v>
      </c>
    </row>
    <row r="305" spans="1:10" s="75" customFormat="1" ht="42" customHeight="1" x14ac:dyDescent="0.3">
      <c r="A305" s="100" t="s">
        <v>558</v>
      </c>
      <c r="B305" s="139" t="s">
        <v>383</v>
      </c>
      <c r="C305" s="137" t="s">
        <v>13</v>
      </c>
      <c r="D305" s="264" t="s">
        <v>386</v>
      </c>
      <c r="E305" s="139" t="s">
        <v>559</v>
      </c>
      <c r="F305" s="140"/>
      <c r="G305" s="141">
        <f t="shared" si="98"/>
        <v>200000</v>
      </c>
      <c r="H305" s="141">
        <f t="shared" si="98"/>
        <v>200000</v>
      </c>
      <c r="I305" s="135">
        <f t="shared" ref="I305:I309" si="99">G305-H305</f>
        <v>0</v>
      </c>
    </row>
    <row r="306" spans="1:10" s="75" customFormat="1" ht="42" customHeight="1" x14ac:dyDescent="0.3">
      <c r="A306" s="93" t="s">
        <v>560</v>
      </c>
      <c r="B306" s="139" t="s">
        <v>383</v>
      </c>
      <c r="C306" s="137" t="s">
        <v>13</v>
      </c>
      <c r="D306" s="264" t="s">
        <v>386</v>
      </c>
      <c r="E306" s="139" t="s">
        <v>561</v>
      </c>
      <c r="F306" s="140"/>
      <c r="G306" s="141">
        <f t="shared" si="98"/>
        <v>200000</v>
      </c>
      <c r="H306" s="141">
        <f t="shared" si="98"/>
        <v>200000</v>
      </c>
      <c r="I306" s="135">
        <f t="shared" si="99"/>
        <v>0</v>
      </c>
    </row>
    <row r="307" spans="1:10" s="75" customFormat="1" ht="42" customHeight="1" x14ac:dyDescent="0.3">
      <c r="A307" s="93" t="s">
        <v>562</v>
      </c>
      <c r="B307" s="139" t="s">
        <v>383</v>
      </c>
      <c r="C307" s="137" t="s">
        <v>13</v>
      </c>
      <c r="D307" s="264" t="s">
        <v>386</v>
      </c>
      <c r="E307" s="139" t="s">
        <v>563</v>
      </c>
      <c r="F307" s="140"/>
      <c r="G307" s="141">
        <f t="shared" si="98"/>
        <v>200000</v>
      </c>
      <c r="H307" s="141">
        <f t="shared" si="98"/>
        <v>200000</v>
      </c>
      <c r="I307" s="135">
        <f t="shared" si="99"/>
        <v>0</v>
      </c>
    </row>
    <row r="308" spans="1:10" s="75" customFormat="1" ht="42" customHeight="1" x14ac:dyDescent="0.3">
      <c r="A308" s="93" t="s">
        <v>398</v>
      </c>
      <c r="B308" s="136" t="s">
        <v>383</v>
      </c>
      <c r="C308" s="137" t="s">
        <v>13</v>
      </c>
      <c r="D308" s="264" t="s">
        <v>386</v>
      </c>
      <c r="E308" s="139" t="s">
        <v>563</v>
      </c>
      <c r="F308" s="140">
        <v>200</v>
      </c>
      <c r="G308" s="141">
        <f t="shared" si="98"/>
        <v>200000</v>
      </c>
      <c r="H308" s="141">
        <f t="shared" si="98"/>
        <v>200000</v>
      </c>
      <c r="I308" s="135">
        <f t="shared" si="99"/>
        <v>0</v>
      </c>
    </row>
    <row r="309" spans="1:10" s="75" customFormat="1" ht="42" customHeight="1" x14ac:dyDescent="0.3">
      <c r="A309" s="93" t="s">
        <v>62</v>
      </c>
      <c r="B309" s="136" t="s">
        <v>383</v>
      </c>
      <c r="C309" s="137" t="s">
        <v>13</v>
      </c>
      <c r="D309" s="264" t="s">
        <v>386</v>
      </c>
      <c r="E309" s="139" t="s">
        <v>563</v>
      </c>
      <c r="F309" s="140">
        <v>240</v>
      </c>
      <c r="G309" s="141">
        <v>200000</v>
      </c>
      <c r="H309" s="152">
        <v>200000</v>
      </c>
      <c r="I309" s="135">
        <f t="shared" si="99"/>
        <v>0</v>
      </c>
    </row>
    <row r="310" spans="1:10" s="75" customFormat="1" ht="20.25" customHeight="1" x14ac:dyDescent="0.3">
      <c r="A310" s="91" t="s">
        <v>564</v>
      </c>
      <c r="B310" s="129" t="s">
        <v>383</v>
      </c>
      <c r="C310" s="124">
        <v>12</v>
      </c>
      <c r="D310" s="125"/>
      <c r="E310" s="126"/>
      <c r="F310" s="127"/>
      <c r="G310" s="128">
        <f t="shared" ref="G310:H320" si="100">G311</f>
        <v>1032099.94</v>
      </c>
      <c r="H310" s="128">
        <f t="shared" si="100"/>
        <v>925720.04999999993</v>
      </c>
      <c r="I310" s="128">
        <f t="shared" si="93"/>
        <v>106379.89000000001</v>
      </c>
      <c r="J310" s="78"/>
    </row>
    <row r="311" spans="1:10" s="75" customFormat="1" ht="20.25" customHeight="1" x14ac:dyDescent="0.3">
      <c r="A311" s="91" t="s">
        <v>323</v>
      </c>
      <c r="B311" s="129" t="s">
        <v>383</v>
      </c>
      <c r="C311" s="124" t="s">
        <v>14</v>
      </c>
      <c r="D311" s="125" t="s">
        <v>386</v>
      </c>
      <c r="E311" s="126"/>
      <c r="F311" s="127"/>
      <c r="G311" s="128">
        <f>G317+G312</f>
        <v>1032099.94</v>
      </c>
      <c r="H311" s="128">
        <f t="shared" ref="H311" si="101">H317+H312</f>
        <v>925720.04999999993</v>
      </c>
      <c r="I311" s="128">
        <f t="shared" si="93"/>
        <v>106379.89000000001</v>
      </c>
    </row>
    <row r="312" spans="1:10" s="75" customFormat="1" ht="29.25" customHeight="1" x14ac:dyDescent="0.3">
      <c r="A312" s="92" t="s">
        <v>407</v>
      </c>
      <c r="B312" s="130" t="s">
        <v>383</v>
      </c>
      <c r="C312" s="131" t="s">
        <v>14</v>
      </c>
      <c r="D312" s="132" t="s">
        <v>386</v>
      </c>
      <c r="E312" s="133" t="s">
        <v>408</v>
      </c>
      <c r="F312" s="134"/>
      <c r="G312" s="135">
        <f t="shared" ref="G312:H314" si="102">G313</f>
        <v>500000</v>
      </c>
      <c r="H312" s="135">
        <f t="shared" si="102"/>
        <v>393620.11</v>
      </c>
      <c r="I312" s="135">
        <f t="shared" si="93"/>
        <v>106379.89000000001</v>
      </c>
    </row>
    <row r="313" spans="1:10" s="75" customFormat="1" ht="30.75" customHeight="1" x14ac:dyDescent="0.3">
      <c r="A313" s="92" t="s">
        <v>498</v>
      </c>
      <c r="B313" s="136" t="s">
        <v>383</v>
      </c>
      <c r="C313" s="131" t="s">
        <v>14</v>
      </c>
      <c r="D313" s="132" t="s">
        <v>386</v>
      </c>
      <c r="E313" s="139" t="s">
        <v>418</v>
      </c>
      <c r="F313" s="140"/>
      <c r="G313" s="135">
        <f t="shared" si="102"/>
        <v>500000</v>
      </c>
      <c r="H313" s="135">
        <f t="shared" si="102"/>
        <v>393620.11</v>
      </c>
      <c r="I313" s="135">
        <f t="shared" si="93"/>
        <v>106379.89000000001</v>
      </c>
    </row>
    <row r="314" spans="1:10" s="75" customFormat="1" ht="34.5" customHeight="1" x14ac:dyDescent="0.3">
      <c r="A314" s="111" t="s">
        <v>565</v>
      </c>
      <c r="B314" s="136" t="s">
        <v>383</v>
      </c>
      <c r="C314" s="131" t="s">
        <v>14</v>
      </c>
      <c r="D314" s="132" t="s">
        <v>386</v>
      </c>
      <c r="E314" s="139" t="s">
        <v>566</v>
      </c>
      <c r="F314" s="140"/>
      <c r="G314" s="135">
        <f t="shared" si="102"/>
        <v>500000</v>
      </c>
      <c r="H314" s="135">
        <f t="shared" si="102"/>
        <v>393620.11</v>
      </c>
      <c r="I314" s="135">
        <f t="shared" si="93"/>
        <v>106379.89000000001</v>
      </c>
    </row>
    <row r="315" spans="1:10" s="75" customFormat="1" ht="18" customHeight="1" x14ac:dyDescent="0.3">
      <c r="A315" s="92" t="s">
        <v>88</v>
      </c>
      <c r="B315" s="130" t="s">
        <v>383</v>
      </c>
      <c r="C315" s="131">
        <v>12</v>
      </c>
      <c r="D315" s="132" t="s">
        <v>386</v>
      </c>
      <c r="E315" s="139" t="s">
        <v>566</v>
      </c>
      <c r="F315" s="134">
        <v>800</v>
      </c>
      <c r="G315" s="186">
        <f>G316</f>
        <v>500000</v>
      </c>
      <c r="H315" s="186">
        <f>H316</f>
        <v>393620.11</v>
      </c>
      <c r="I315" s="135">
        <f t="shared" si="93"/>
        <v>106379.89000000001</v>
      </c>
    </row>
    <row r="316" spans="1:10" s="75" customFormat="1" ht="57.75" customHeight="1" x14ac:dyDescent="0.3">
      <c r="A316" s="97" t="s">
        <v>567</v>
      </c>
      <c r="B316" s="130" t="s">
        <v>383</v>
      </c>
      <c r="C316" s="131">
        <v>12</v>
      </c>
      <c r="D316" s="132" t="s">
        <v>386</v>
      </c>
      <c r="E316" s="139" t="s">
        <v>566</v>
      </c>
      <c r="F316" s="134">
        <v>810</v>
      </c>
      <c r="G316" s="135">
        <v>500000</v>
      </c>
      <c r="H316" s="135">
        <v>393620.11</v>
      </c>
      <c r="I316" s="135">
        <f t="shared" si="93"/>
        <v>106379.89000000001</v>
      </c>
    </row>
    <row r="317" spans="1:10" s="75" customFormat="1" ht="21" customHeight="1" x14ac:dyDescent="0.3">
      <c r="A317" s="92" t="s">
        <v>568</v>
      </c>
      <c r="B317" s="130" t="s">
        <v>383</v>
      </c>
      <c r="C317" s="131">
        <v>12</v>
      </c>
      <c r="D317" s="132" t="s">
        <v>386</v>
      </c>
      <c r="E317" s="133" t="s">
        <v>569</v>
      </c>
      <c r="F317" s="134"/>
      <c r="G317" s="135">
        <f t="shared" si="100"/>
        <v>532099.93999999994</v>
      </c>
      <c r="H317" s="135">
        <f t="shared" si="100"/>
        <v>532099.93999999994</v>
      </c>
      <c r="I317" s="135">
        <f t="shared" si="93"/>
        <v>0</v>
      </c>
    </row>
    <row r="318" spans="1:10" s="75" customFormat="1" ht="21" customHeight="1" x14ac:dyDescent="0.3">
      <c r="A318" s="92" t="s">
        <v>570</v>
      </c>
      <c r="B318" s="130" t="s">
        <v>383</v>
      </c>
      <c r="C318" s="131">
        <v>12</v>
      </c>
      <c r="D318" s="132" t="s">
        <v>386</v>
      </c>
      <c r="E318" s="133" t="s">
        <v>571</v>
      </c>
      <c r="F318" s="134"/>
      <c r="G318" s="135">
        <f t="shared" si="100"/>
        <v>532099.93999999994</v>
      </c>
      <c r="H318" s="135">
        <f t="shared" si="100"/>
        <v>532099.93999999994</v>
      </c>
      <c r="I318" s="135">
        <f t="shared" si="93"/>
        <v>0</v>
      </c>
    </row>
    <row r="319" spans="1:10" s="75" customFormat="1" ht="33" customHeight="1" x14ac:dyDescent="0.3">
      <c r="A319" s="93" t="s">
        <v>572</v>
      </c>
      <c r="B319" s="136" t="s">
        <v>383</v>
      </c>
      <c r="C319" s="137">
        <v>12</v>
      </c>
      <c r="D319" s="138" t="s">
        <v>386</v>
      </c>
      <c r="E319" s="139" t="s">
        <v>573</v>
      </c>
      <c r="F319" s="140"/>
      <c r="G319" s="141">
        <f t="shared" si="100"/>
        <v>532099.93999999994</v>
      </c>
      <c r="H319" s="141">
        <f t="shared" si="100"/>
        <v>532099.93999999994</v>
      </c>
      <c r="I319" s="135">
        <f t="shared" si="93"/>
        <v>0</v>
      </c>
    </row>
    <row r="320" spans="1:10" s="75" customFormat="1" ht="17.25" customHeight="1" x14ac:dyDescent="0.3">
      <c r="A320" s="93" t="s">
        <v>88</v>
      </c>
      <c r="B320" s="136" t="s">
        <v>383</v>
      </c>
      <c r="C320" s="137">
        <v>12</v>
      </c>
      <c r="D320" s="138" t="s">
        <v>386</v>
      </c>
      <c r="E320" s="139" t="s">
        <v>573</v>
      </c>
      <c r="F320" s="140">
        <v>800</v>
      </c>
      <c r="G320" s="141">
        <f t="shared" si="100"/>
        <v>532099.93999999994</v>
      </c>
      <c r="H320" s="141">
        <f t="shared" si="100"/>
        <v>532099.93999999994</v>
      </c>
      <c r="I320" s="135">
        <f t="shared" si="93"/>
        <v>0</v>
      </c>
    </row>
    <row r="321" spans="1:9" s="75" customFormat="1" ht="63.75" customHeight="1" x14ac:dyDescent="0.3">
      <c r="A321" s="97" t="s">
        <v>567</v>
      </c>
      <c r="B321" s="136" t="s">
        <v>383</v>
      </c>
      <c r="C321" s="137">
        <v>12</v>
      </c>
      <c r="D321" s="138" t="s">
        <v>386</v>
      </c>
      <c r="E321" s="139" t="s">
        <v>573</v>
      </c>
      <c r="F321" s="140">
        <v>810</v>
      </c>
      <c r="G321" s="141">
        <v>532099.93999999994</v>
      </c>
      <c r="H321" s="141">
        <v>532099.93999999994</v>
      </c>
      <c r="I321" s="135">
        <f t="shared" si="93"/>
        <v>0</v>
      </c>
    </row>
    <row r="322" spans="1:9" s="75" customFormat="1" ht="31.5" customHeight="1" x14ac:dyDescent="0.3">
      <c r="A322" s="207" t="s">
        <v>574</v>
      </c>
      <c r="B322" s="187" t="s">
        <v>575</v>
      </c>
      <c r="C322" s="143"/>
      <c r="D322" s="144"/>
      <c r="E322" s="145"/>
      <c r="F322" s="146"/>
      <c r="G322" s="147">
        <f>G323+G357+G351</f>
        <v>18935699.600000001</v>
      </c>
      <c r="H322" s="147">
        <f>H323+H357+H351</f>
        <v>12489910.17</v>
      </c>
      <c r="I322" s="147">
        <f>I323+I357+I351</f>
        <v>6445789.4299999997</v>
      </c>
    </row>
    <row r="323" spans="1:9" s="75" customFormat="1" ht="20.25" customHeight="1" x14ac:dyDescent="0.3">
      <c r="A323" s="94" t="s">
        <v>384</v>
      </c>
      <c r="B323" s="142" t="s">
        <v>575</v>
      </c>
      <c r="C323" s="143" t="s">
        <v>385</v>
      </c>
      <c r="D323" s="144"/>
      <c r="E323" s="145"/>
      <c r="F323" s="146"/>
      <c r="G323" s="128">
        <f>G324</f>
        <v>10296100</v>
      </c>
      <c r="H323" s="128">
        <f t="shared" ref="H323" si="103">H324</f>
        <v>7668910.1699999999</v>
      </c>
      <c r="I323" s="128">
        <f t="shared" si="93"/>
        <v>2627189.83</v>
      </c>
    </row>
    <row r="324" spans="1:9" s="75" customFormat="1" ht="48" customHeight="1" x14ac:dyDescent="0.3">
      <c r="A324" s="94" t="s">
        <v>107</v>
      </c>
      <c r="B324" s="142" t="s">
        <v>575</v>
      </c>
      <c r="C324" s="143" t="s">
        <v>385</v>
      </c>
      <c r="D324" s="144" t="s">
        <v>432</v>
      </c>
      <c r="E324" s="145"/>
      <c r="F324" s="146"/>
      <c r="G324" s="128">
        <f>G325+G330+G335</f>
        <v>10296100</v>
      </c>
      <c r="H324" s="128">
        <f>H325+H330+H335</f>
        <v>7668910.1699999999</v>
      </c>
      <c r="I324" s="135">
        <f t="shared" si="93"/>
        <v>2627189.83</v>
      </c>
    </row>
    <row r="325" spans="1:9" s="75" customFormat="1" ht="60" customHeight="1" x14ac:dyDescent="0.3">
      <c r="A325" s="93" t="s">
        <v>401</v>
      </c>
      <c r="B325" s="136" t="s">
        <v>575</v>
      </c>
      <c r="C325" s="137" t="s">
        <v>385</v>
      </c>
      <c r="D325" s="138" t="s">
        <v>432</v>
      </c>
      <c r="E325" s="139" t="s">
        <v>402</v>
      </c>
      <c r="F325" s="140"/>
      <c r="G325" s="135">
        <f>G326</f>
        <v>1383900</v>
      </c>
      <c r="H325" s="135">
        <f t="shared" ref="H325:H328" si="104">H326</f>
        <v>1138283.29</v>
      </c>
      <c r="I325" s="135">
        <f t="shared" si="93"/>
        <v>245616.70999999996</v>
      </c>
    </row>
    <row r="326" spans="1:9" s="75" customFormat="1" ht="47.25" customHeight="1" x14ac:dyDescent="0.3">
      <c r="A326" s="93" t="s">
        <v>403</v>
      </c>
      <c r="B326" s="136" t="s">
        <v>575</v>
      </c>
      <c r="C326" s="137" t="s">
        <v>385</v>
      </c>
      <c r="D326" s="138" t="s">
        <v>432</v>
      </c>
      <c r="E326" s="139" t="s">
        <v>404</v>
      </c>
      <c r="F326" s="140"/>
      <c r="G326" s="135">
        <f>G327</f>
        <v>1383900</v>
      </c>
      <c r="H326" s="135">
        <f t="shared" si="104"/>
        <v>1138283.29</v>
      </c>
      <c r="I326" s="135">
        <f t="shared" si="93"/>
        <v>245616.70999999996</v>
      </c>
    </row>
    <row r="327" spans="1:9" s="75" customFormat="1" ht="42" customHeight="1" x14ac:dyDescent="0.3">
      <c r="A327" s="93" t="s">
        <v>405</v>
      </c>
      <c r="B327" s="136" t="s">
        <v>575</v>
      </c>
      <c r="C327" s="137" t="s">
        <v>385</v>
      </c>
      <c r="D327" s="138" t="s">
        <v>432</v>
      </c>
      <c r="E327" s="139" t="s">
        <v>406</v>
      </c>
      <c r="F327" s="140"/>
      <c r="G327" s="135">
        <f>G328</f>
        <v>1383900</v>
      </c>
      <c r="H327" s="135">
        <f t="shared" si="104"/>
        <v>1138283.29</v>
      </c>
      <c r="I327" s="135">
        <f t="shared" si="93"/>
        <v>245616.70999999996</v>
      </c>
    </row>
    <row r="328" spans="1:9" s="75" customFormat="1" ht="30.75" customHeight="1" x14ac:dyDescent="0.3">
      <c r="A328" s="93" t="s">
        <v>398</v>
      </c>
      <c r="B328" s="136" t="s">
        <v>575</v>
      </c>
      <c r="C328" s="137" t="s">
        <v>385</v>
      </c>
      <c r="D328" s="138" t="s">
        <v>432</v>
      </c>
      <c r="E328" s="139" t="s">
        <v>406</v>
      </c>
      <c r="F328" s="140">
        <v>200</v>
      </c>
      <c r="G328" s="141">
        <f>G329</f>
        <v>1383900</v>
      </c>
      <c r="H328" s="141">
        <f t="shared" si="104"/>
        <v>1138283.29</v>
      </c>
      <c r="I328" s="135">
        <f t="shared" si="93"/>
        <v>245616.70999999996</v>
      </c>
    </row>
    <row r="329" spans="1:9" s="75" customFormat="1" ht="42" customHeight="1" x14ac:dyDescent="0.3">
      <c r="A329" s="93" t="s">
        <v>62</v>
      </c>
      <c r="B329" s="136" t="s">
        <v>575</v>
      </c>
      <c r="C329" s="137" t="s">
        <v>385</v>
      </c>
      <c r="D329" s="138" t="s">
        <v>432</v>
      </c>
      <c r="E329" s="139" t="s">
        <v>406</v>
      </c>
      <c r="F329" s="140">
        <v>240</v>
      </c>
      <c r="G329" s="141">
        <v>1383900</v>
      </c>
      <c r="H329" s="152">
        <v>1138283.29</v>
      </c>
      <c r="I329" s="135">
        <f t="shared" si="93"/>
        <v>245616.70999999996</v>
      </c>
    </row>
    <row r="330" spans="1:9" s="75" customFormat="1" ht="33" customHeight="1" x14ac:dyDescent="0.3">
      <c r="A330" s="93" t="s">
        <v>407</v>
      </c>
      <c r="B330" s="136" t="s">
        <v>575</v>
      </c>
      <c r="C330" s="137" t="s">
        <v>385</v>
      </c>
      <c r="D330" s="138" t="s">
        <v>432</v>
      </c>
      <c r="E330" s="139" t="s">
        <v>408</v>
      </c>
      <c r="F330" s="140"/>
      <c r="G330" s="141">
        <f>G331</f>
        <v>562000</v>
      </c>
      <c r="H330" s="141">
        <f t="shared" ref="H330" si="105">H331</f>
        <v>198725</v>
      </c>
      <c r="I330" s="135">
        <f t="shared" si="93"/>
        <v>363275</v>
      </c>
    </row>
    <row r="331" spans="1:9" s="75" customFormat="1" ht="18" customHeight="1" x14ac:dyDescent="0.3">
      <c r="A331" s="93" t="s">
        <v>38</v>
      </c>
      <c r="B331" s="136" t="s">
        <v>575</v>
      </c>
      <c r="C331" s="137" t="s">
        <v>385</v>
      </c>
      <c r="D331" s="138" t="s">
        <v>432</v>
      </c>
      <c r="E331" s="139" t="s">
        <v>418</v>
      </c>
      <c r="F331" s="140"/>
      <c r="G331" s="141">
        <f>G332</f>
        <v>562000</v>
      </c>
      <c r="H331" s="141">
        <f>H332</f>
        <v>198725</v>
      </c>
      <c r="I331" s="135">
        <f t="shared" si="93"/>
        <v>363275</v>
      </c>
    </row>
    <row r="332" spans="1:9" s="75" customFormat="1" ht="35.25" customHeight="1" x14ac:dyDescent="0.3">
      <c r="A332" s="113" t="s">
        <v>576</v>
      </c>
      <c r="B332" s="136" t="s">
        <v>575</v>
      </c>
      <c r="C332" s="137" t="s">
        <v>385</v>
      </c>
      <c r="D332" s="138" t="s">
        <v>432</v>
      </c>
      <c r="E332" s="139" t="s">
        <v>577</v>
      </c>
      <c r="F332" s="140"/>
      <c r="G332" s="141">
        <f>G333</f>
        <v>562000</v>
      </c>
      <c r="H332" s="141">
        <f t="shared" ref="H332:H333" si="106">H333</f>
        <v>198725</v>
      </c>
      <c r="I332" s="135">
        <f t="shared" si="93"/>
        <v>363275</v>
      </c>
    </row>
    <row r="333" spans="1:9" s="75" customFormat="1" ht="74.25" customHeight="1" x14ac:dyDescent="0.3">
      <c r="A333" s="93" t="s">
        <v>415</v>
      </c>
      <c r="B333" s="136" t="s">
        <v>575</v>
      </c>
      <c r="C333" s="137" t="s">
        <v>385</v>
      </c>
      <c r="D333" s="138" t="s">
        <v>432</v>
      </c>
      <c r="E333" s="139" t="s">
        <v>577</v>
      </c>
      <c r="F333" s="140">
        <v>100</v>
      </c>
      <c r="G333" s="141">
        <f>G334</f>
        <v>562000</v>
      </c>
      <c r="H333" s="141">
        <f t="shared" si="106"/>
        <v>198725</v>
      </c>
      <c r="I333" s="135">
        <f t="shared" si="93"/>
        <v>363275</v>
      </c>
    </row>
    <row r="334" spans="1:9" s="75" customFormat="1" ht="30" customHeight="1" x14ac:dyDescent="0.3">
      <c r="A334" s="93" t="s">
        <v>50</v>
      </c>
      <c r="B334" s="136" t="s">
        <v>575</v>
      </c>
      <c r="C334" s="137" t="s">
        <v>385</v>
      </c>
      <c r="D334" s="138" t="s">
        <v>432</v>
      </c>
      <c r="E334" s="139" t="s">
        <v>577</v>
      </c>
      <c r="F334" s="140">
        <v>120</v>
      </c>
      <c r="G334" s="141">
        <v>562000</v>
      </c>
      <c r="H334" s="141">
        <v>198725</v>
      </c>
      <c r="I334" s="135">
        <f t="shared" si="93"/>
        <v>363275</v>
      </c>
    </row>
    <row r="335" spans="1:9" s="75" customFormat="1" ht="33" customHeight="1" x14ac:dyDescent="0.3">
      <c r="A335" s="93" t="s">
        <v>387</v>
      </c>
      <c r="B335" s="136" t="s">
        <v>575</v>
      </c>
      <c r="C335" s="137" t="s">
        <v>385</v>
      </c>
      <c r="D335" s="138" t="s">
        <v>432</v>
      </c>
      <c r="E335" s="139" t="s">
        <v>388</v>
      </c>
      <c r="F335" s="140"/>
      <c r="G335" s="141">
        <f>G336+G346</f>
        <v>8350200</v>
      </c>
      <c r="H335" s="141">
        <f t="shared" ref="H335" si="107">H336</f>
        <v>6331901.8799999999</v>
      </c>
      <c r="I335" s="135">
        <f t="shared" si="93"/>
        <v>2018298.12</v>
      </c>
    </row>
    <row r="336" spans="1:9" s="75" customFormat="1" ht="20.25" customHeight="1" x14ac:dyDescent="0.3">
      <c r="A336" s="93" t="s">
        <v>578</v>
      </c>
      <c r="B336" s="136" t="s">
        <v>575</v>
      </c>
      <c r="C336" s="137" t="s">
        <v>385</v>
      </c>
      <c r="D336" s="138" t="s">
        <v>432</v>
      </c>
      <c r="E336" s="139" t="s">
        <v>390</v>
      </c>
      <c r="F336" s="140"/>
      <c r="G336" s="141">
        <f>G337+G340+G343</f>
        <v>7950200</v>
      </c>
      <c r="H336" s="141">
        <f t="shared" ref="H336:I336" si="108">H337+H340+H343</f>
        <v>6331901.8799999999</v>
      </c>
      <c r="I336" s="141">
        <f t="shared" si="108"/>
        <v>1618298.12</v>
      </c>
    </row>
    <row r="337" spans="1:9" s="75" customFormat="1" ht="34.5" customHeight="1" x14ac:dyDescent="0.3">
      <c r="A337" s="93" t="s">
        <v>421</v>
      </c>
      <c r="B337" s="136" t="s">
        <v>575</v>
      </c>
      <c r="C337" s="137" t="s">
        <v>385</v>
      </c>
      <c r="D337" s="138" t="s">
        <v>432</v>
      </c>
      <c r="E337" s="139" t="s">
        <v>422</v>
      </c>
      <c r="F337" s="140"/>
      <c r="G337" s="141">
        <f>G338</f>
        <v>7884900</v>
      </c>
      <c r="H337" s="141">
        <f t="shared" ref="H337:H338" si="109">H338</f>
        <v>6268635.8799999999</v>
      </c>
      <c r="I337" s="135">
        <f t="shared" si="93"/>
        <v>1616264.12</v>
      </c>
    </row>
    <row r="338" spans="1:9" s="75" customFormat="1" ht="74.25" customHeight="1" x14ac:dyDescent="0.3">
      <c r="A338" s="93" t="s">
        <v>415</v>
      </c>
      <c r="B338" s="136" t="s">
        <v>575</v>
      </c>
      <c r="C338" s="137" t="s">
        <v>385</v>
      </c>
      <c r="D338" s="138" t="s">
        <v>432</v>
      </c>
      <c r="E338" s="139" t="s">
        <v>422</v>
      </c>
      <c r="F338" s="140">
        <v>100</v>
      </c>
      <c r="G338" s="141">
        <f>G339</f>
        <v>7884900</v>
      </c>
      <c r="H338" s="141">
        <f t="shared" si="109"/>
        <v>6268635.8799999999</v>
      </c>
      <c r="I338" s="135">
        <f t="shared" si="93"/>
        <v>1616264.12</v>
      </c>
    </row>
    <row r="339" spans="1:9" s="77" customFormat="1" ht="34.5" customHeight="1" x14ac:dyDescent="0.3">
      <c r="A339" s="93" t="s">
        <v>50</v>
      </c>
      <c r="B339" s="136" t="s">
        <v>575</v>
      </c>
      <c r="C339" s="137" t="s">
        <v>385</v>
      </c>
      <c r="D339" s="138" t="s">
        <v>432</v>
      </c>
      <c r="E339" s="139" t="s">
        <v>422</v>
      </c>
      <c r="F339" s="140">
        <v>120</v>
      </c>
      <c r="G339" s="168">
        <v>7884900</v>
      </c>
      <c r="H339" s="152">
        <v>6268635.8799999999</v>
      </c>
      <c r="I339" s="135">
        <f t="shared" si="93"/>
        <v>1616264.12</v>
      </c>
    </row>
    <row r="340" spans="1:9" s="75" customFormat="1" ht="30.6" customHeight="1" x14ac:dyDescent="0.3">
      <c r="A340" s="93" t="s">
        <v>425</v>
      </c>
      <c r="B340" s="136" t="s">
        <v>575</v>
      </c>
      <c r="C340" s="137" t="s">
        <v>385</v>
      </c>
      <c r="D340" s="138" t="s">
        <v>432</v>
      </c>
      <c r="E340" s="139" t="s">
        <v>426</v>
      </c>
      <c r="F340" s="140"/>
      <c r="G340" s="141">
        <f>G341</f>
        <v>4000</v>
      </c>
      <c r="H340" s="141">
        <f t="shared" ref="H340:H344" si="110">H341</f>
        <v>1966</v>
      </c>
      <c r="I340" s="135">
        <f t="shared" si="93"/>
        <v>2034</v>
      </c>
    </row>
    <row r="341" spans="1:9" s="75" customFormat="1" ht="17.25" customHeight="1" x14ac:dyDescent="0.3">
      <c r="A341" s="93" t="s">
        <v>88</v>
      </c>
      <c r="B341" s="136" t="s">
        <v>575</v>
      </c>
      <c r="C341" s="137" t="s">
        <v>385</v>
      </c>
      <c r="D341" s="138" t="s">
        <v>432</v>
      </c>
      <c r="E341" s="139" t="s">
        <v>426</v>
      </c>
      <c r="F341" s="140">
        <v>800</v>
      </c>
      <c r="G341" s="141">
        <f>G342</f>
        <v>4000</v>
      </c>
      <c r="H341" s="141">
        <f t="shared" si="110"/>
        <v>1966</v>
      </c>
      <c r="I341" s="135">
        <f t="shared" si="93"/>
        <v>2034</v>
      </c>
    </row>
    <row r="342" spans="1:9" s="75" customFormat="1" ht="19.5" customHeight="1" x14ac:dyDescent="0.3">
      <c r="A342" s="96" t="s">
        <v>94</v>
      </c>
      <c r="B342" s="153" t="s">
        <v>575</v>
      </c>
      <c r="C342" s="188" t="s">
        <v>385</v>
      </c>
      <c r="D342" s="189" t="s">
        <v>432</v>
      </c>
      <c r="E342" s="139" t="s">
        <v>426</v>
      </c>
      <c r="F342" s="140">
        <v>850</v>
      </c>
      <c r="G342" s="141">
        <v>4000</v>
      </c>
      <c r="H342" s="152">
        <v>1966</v>
      </c>
      <c r="I342" s="135">
        <f t="shared" si="93"/>
        <v>2034</v>
      </c>
    </row>
    <row r="343" spans="1:9" s="75" customFormat="1" ht="33.6" customHeight="1" x14ac:dyDescent="0.3">
      <c r="A343" s="93" t="s">
        <v>427</v>
      </c>
      <c r="B343" s="136" t="s">
        <v>575</v>
      </c>
      <c r="C343" s="137" t="s">
        <v>385</v>
      </c>
      <c r="D343" s="138" t="s">
        <v>432</v>
      </c>
      <c r="E343" s="139" t="s">
        <v>428</v>
      </c>
      <c r="F343" s="140"/>
      <c r="G343" s="141">
        <f>G344</f>
        <v>61300</v>
      </c>
      <c r="H343" s="141">
        <f t="shared" si="110"/>
        <v>61300</v>
      </c>
      <c r="I343" s="135">
        <f t="shared" ref="I343:I345" si="111">G343-H343</f>
        <v>0</v>
      </c>
    </row>
    <row r="344" spans="1:9" s="75" customFormat="1" ht="19.5" customHeight="1" x14ac:dyDescent="0.3">
      <c r="A344" s="93" t="s">
        <v>88</v>
      </c>
      <c r="B344" s="136" t="s">
        <v>575</v>
      </c>
      <c r="C344" s="137" t="s">
        <v>385</v>
      </c>
      <c r="D344" s="138" t="s">
        <v>432</v>
      </c>
      <c r="E344" s="139" t="s">
        <v>428</v>
      </c>
      <c r="F344" s="140">
        <v>800</v>
      </c>
      <c r="G344" s="141">
        <f>G345</f>
        <v>61300</v>
      </c>
      <c r="H344" s="141">
        <f t="shared" si="110"/>
        <v>61300</v>
      </c>
      <c r="I344" s="135">
        <f t="shared" si="111"/>
        <v>0</v>
      </c>
    </row>
    <row r="345" spans="1:9" s="75" customFormat="1" ht="19.5" customHeight="1" x14ac:dyDescent="0.3">
      <c r="A345" s="96" t="s">
        <v>94</v>
      </c>
      <c r="B345" s="153" t="s">
        <v>575</v>
      </c>
      <c r="C345" s="188" t="s">
        <v>385</v>
      </c>
      <c r="D345" s="189" t="s">
        <v>432</v>
      </c>
      <c r="E345" s="139" t="s">
        <v>428</v>
      </c>
      <c r="F345" s="140">
        <v>850</v>
      </c>
      <c r="G345" s="141">
        <v>61300</v>
      </c>
      <c r="H345" s="152">
        <v>61300</v>
      </c>
      <c r="I345" s="135">
        <f t="shared" si="111"/>
        <v>0</v>
      </c>
    </row>
    <row r="346" spans="1:9" s="75" customFormat="1" ht="35.25" customHeight="1" x14ac:dyDescent="0.3">
      <c r="A346" s="96" t="s">
        <v>437</v>
      </c>
      <c r="B346" s="153" t="s">
        <v>575</v>
      </c>
      <c r="C346" s="188" t="s">
        <v>385</v>
      </c>
      <c r="D346" s="189" t="s">
        <v>432</v>
      </c>
      <c r="E346" s="139" t="s">
        <v>438</v>
      </c>
      <c r="F346" s="140"/>
      <c r="G346" s="141">
        <f t="shared" ref="G346:H348" si="112">G347</f>
        <v>400000</v>
      </c>
      <c r="H346" s="152">
        <f t="shared" si="112"/>
        <v>0</v>
      </c>
      <c r="I346" s="135">
        <f t="shared" si="93"/>
        <v>400000</v>
      </c>
    </row>
    <row r="347" spans="1:9" s="75" customFormat="1" ht="32.25" customHeight="1" x14ac:dyDescent="0.3">
      <c r="A347" s="96" t="s">
        <v>579</v>
      </c>
      <c r="B347" s="153" t="s">
        <v>575</v>
      </c>
      <c r="C347" s="188" t="s">
        <v>385</v>
      </c>
      <c r="D347" s="189" t="s">
        <v>432</v>
      </c>
      <c r="E347" s="139" t="s">
        <v>580</v>
      </c>
      <c r="F347" s="140"/>
      <c r="G347" s="141">
        <f t="shared" si="112"/>
        <v>400000</v>
      </c>
      <c r="H347" s="152">
        <f t="shared" si="112"/>
        <v>0</v>
      </c>
      <c r="I347" s="135">
        <f t="shared" si="93"/>
        <v>400000</v>
      </c>
    </row>
    <row r="348" spans="1:9" s="75" customFormat="1" ht="19.5" customHeight="1" x14ac:dyDescent="0.3">
      <c r="A348" s="93" t="s">
        <v>88</v>
      </c>
      <c r="B348" s="153" t="s">
        <v>575</v>
      </c>
      <c r="C348" s="188" t="s">
        <v>385</v>
      </c>
      <c r="D348" s="189" t="s">
        <v>432</v>
      </c>
      <c r="E348" s="139" t="s">
        <v>580</v>
      </c>
      <c r="F348" s="140">
        <v>800</v>
      </c>
      <c r="G348" s="141">
        <f t="shared" si="112"/>
        <v>400000</v>
      </c>
      <c r="H348" s="152">
        <f t="shared" si="112"/>
        <v>0</v>
      </c>
      <c r="I348" s="135">
        <f t="shared" si="93"/>
        <v>400000</v>
      </c>
    </row>
    <row r="349" spans="1:9" s="75" customFormat="1" ht="18" customHeight="1" x14ac:dyDescent="0.3">
      <c r="A349" s="93" t="s">
        <v>121</v>
      </c>
      <c r="B349" s="153" t="s">
        <v>575</v>
      </c>
      <c r="C349" s="188" t="s">
        <v>385</v>
      </c>
      <c r="D349" s="189" t="s">
        <v>432</v>
      </c>
      <c r="E349" s="139" t="s">
        <v>580</v>
      </c>
      <c r="F349" s="140">
        <v>870</v>
      </c>
      <c r="G349" s="141">
        <v>400000</v>
      </c>
      <c r="H349" s="152">
        <v>0</v>
      </c>
      <c r="I349" s="135">
        <f t="shared" si="93"/>
        <v>400000</v>
      </c>
    </row>
    <row r="350" spans="1:9" s="75" customFormat="1" ht="18" customHeight="1" x14ac:dyDescent="0.3">
      <c r="A350" s="94" t="s">
        <v>521</v>
      </c>
      <c r="B350" s="299" t="s">
        <v>575</v>
      </c>
      <c r="C350" s="143" t="s">
        <v>522</v>
      </c>
      <c r="D350" s="138"/>
      <c r="E350" s="139"/>
      <c r="F350" s="140"/>
      <c r="G350" s="147">
        <f>G351</f>
        <v>2400</v>
      </c>
      <c r="H350" s="274">
        <f>H351</f>
        <v>2400</v>
      </c>
      <c r="I350" s="128">
        <f>I351</f>
        <v>0</v>
      </c>
    </row>
    <row r="351" spans="1:9" s="75" customFormat="1" ht="30" customHeight="1" x14ac:dyDescent="0.3">
      <c r="A351" s="94" t="s">
        <v>221</v>
      </c>
      <c r="B351" s="299" t="s">
        <v>575</v>
      </c>
      <c r="C351" s="271" t="s">
        <v>522</v>
      </c>
      <c r="D351" s="271" t="s">
        <v>429</v>
      </c>
      <c r="E351" s="272"/>
      <c r="F351" s="272"/>
      <c r="G351" s="147">
        <f>G352</f>
        <v>2400</v>
      </c>
      <c r="H351" s="147">
        <f>H352</f>
        <v>2400</v>
      </c>
      <c r="I351" s="147">
        <f>I352</f>
        <v>0</v>
      </c>
    </row>
    <row r="352" spans="1:9" s="75" customFormat="1" ht="60" customHeight="1" x14ac:dyDescent="0.3">
      <c r="A352" s="93" t="s">
        <v>401</v>
      </c>
      <c r="B352" s="153" t="s">
        <v>575</v>
      </c>
      <c r="C352" s="264" t="s">
        <v>522</v>
      </c>
      <c r="D352" s="273" t="s">
        <v>429</v>
      </c>
      <c r="E352" s="139" t="s">
        <v>402</v>
      </c>
      <c r="F352" s="140"/>
      <c r="G352" s="135">
        <f>G353</f>
        <v>2400</v>
      </c>
      <c r="H352" s="135">
        <f t="shared" ref="H352:H355" si="113">H353</f>
        <v>2400</v>
      </c>
      <c r="I352" s="135">
        <f t="shared" ref="I352:I353" si="114">G352-H352</f>
        <v>0</v>
      </c>
    </row>
    <row r="353" spans="1:10" s="75" customFormat="1" ht="34.799999999999997" customHeight="1" x14ac:dyDescent="0.3">
      <c r="A353" s="93" t="s">
        <v>403</v>
      </c>
      <c r="B353" s="153" t="s">
        <v>575</v>
      </c>
      <c r="C353" s="264" t="s">
        <v>522</v>
      </c>
      <c r="D353" s="273" t="s">
        <v>429</v>
      </c>
      <c r="E353" s="139" t="s">
        <v>404</v>
      </c>
      <c r="F353" s="140"/>
      <c r="G353" s="135">
        <f>G354</f>
        <v>2400</v>
      </c>
      <c r="H353" s="135">
        <f t="shared" si="113"/>
        <v>2400</v>
      </c>
      <c r="I353" s="135">
        <f t="shared" si="114"/>
        <v>0</v>
      </c>
    </row>
    <row r="354" spans="1:10" s="75" customFormat="1" ht="46.8" customHeight="1" x14ac:dyDescent="0.3">
      <c r="A354" s="93" t="s">
        <v>405</v>
      </c>
      <c r="B354" s="153" t="s">
        <v>575</v>
      </c>
      <c r="C354" s="264" t="s">
        <v>522</v>
      </c>
      <c r="D354" s="273" t="s">
        <v>429</v>
      </c>
      <c r="E354" s="139" t="s">
        <v>406</v>
      </c>
      <c r="F354" s="140"/>
      <c r="G354" s="141">
        <f>G355</f>
        <v>2400</v>
      </c>
      <c r="H354" s="141">
        <f>H355</f>
        <v>2400</v>
      </c>
      <c r="I354" s="141">
        <f>I355+I357</f>
        <v>3818599.5999999996</v>
      </c>
    </row>
    <row r="355" spans="1:10" s="75" customFormat="1" ht="36" customHeight="1" x14ac:dyDescent="0.3">
      <c r="A355" s="93" t="s">
        <v>398</v>
      </c>
      <c r="B355" s="153" t="s">
        <v>575</v>
      </c>
      <c r="C355" s="264" t="s">
        <v>522</v>
      </c>
      <c r="D355" s="273" t="s">
        <v>429</v>
      </c>
      <c r="E355" s="139" t="s">
        <v>406</v>
      </c>
      <c r="F355" s="140">
        <v>200</v>
      </c>
      <c r="G355" s="141">
        <f>G356</f>
        <v>2400</v>
      </c>
      <c r="H355" s="141">
        <f t="shared" si="113"/>
        <v>2400</v>
      </c>
      <c r="I355" s="135">
        <f t="shared" ref="I355:I356" si="115">G355-H355</f>
        <v>0</v>
      </c>
    </row>
    <row r="356" spans="1:10" s="75" customFormat="1" ht="36" customHeight="1" x14ac:dyDescent="0.3">
      <c r="A356" s="93" t="s">
        <v>62</v>
      </c>
      <c r="B356" s="153" t="s">
        <v>575</v>
      </c>
      <c r="C356" s="264" t="s">
        <v>522</v>
      </c>
      <c r="D356" s="273" t="s">
        <v>429</v>
      </c>
      <c r="E356" s="139" t="s">
        <v>406</v>
      </c>
      <c r="F356" s="140">
        <v>240</v>
      </c>
      <c r="G356" s="141">
        <v>2400</v>
      </c>
      <c r="H356" s="141">
        <v>2400</v>
      </c>
      <c r="I356" s="135">
        <f t="shared" si="115"/>
        <v>0</v>
      </c>
    </row>
    <row r="357" spans="1:10" s="75" customFormat="1" ht="49.5" customHeight="1" x14ac:dyDescent="0.3">
      <c r="A357" s="94" t="s">
        <v>581</v>
      </c>
      <c r="B357" s="142" t="s">
        <v>575</v>
      </c>
      <c r="C357" s="143">
        <v>14</v>
      </c>
      <c r="D357" s="144"/>
      <c r="E357" s="145"/>
      <c r="F357" s="146"/>
      <c r="G357" s="128">
        <f>G358+G367</f>
        <v>8637199.5999999996</v>
      </c>
      <c r="H357" s="128">
        <f t="shared" ref="H357:H359" si="116">H358</f>
        <v>4818600</v>
      </c>
      <c r="I357" s="128">
        <f t="shared" si="93"/>
        <v>3818599.5999999996</v>
      </c>
      <c r="J357" s="78"/>
    </row>
    <row r="358" spans="1:10" s="82" customFormat="1" ht="43.5" customHeight="1" x14ac:dyDescent="0.35">
      <c r="A358" s="94" t="s">
        <v>331</v>
      </c>
      <c r="B358" s="142" t="s">
        <v>575</v>
      </c>
      <c r="C358" s="143">
        <v>14</v>
      </c>
      <c r="D358" s="144" t="s">
        <v>385</v>
      </c>
      <c r="E358" s="145"/>
      <c r="F358" s="146"/>
      <c r="G358" s="128">
        <f>G359</f>
        <v>6300700</v>
      </c>
      <c r="H358" s="128">
        <f t="shared" si="116"/>
        <v>4818600</v>
      </c>
      <c r="I358" s="128">
        <f t="shared" si="93"/>
        <v>1482100</v>
      </c>
    </row>
    <row r="359" spans="1:10" s="75" customFormat="1" ht="32.25" customHeight="1" x14ac:dyDescent="0.3">
      <c r="A359" s="93" t="s">
        <v>407</v>
      </c>
      <c r="B359" s="136" t="s">
        <v>575</v>
      </c>
      <c r="C359" s="137">
        <v>14</v>
      </c>
      <c r="D359" s="138" t="s">
        <v>385</v>
      </c>
      <c r="E359" s="139" t="s">
        <v>408</v>
      </c>
      <c r="F359" s="140"/>
      <c r="G359" s="135">
        <f>G360</f>
        <v>6300700</v>
      </c>
      <c r="H359" s="135">
        <f t="shared" si="116"/>
        <v>4818600</v>
      </c>
      <c r="I359" s="135">
        <f t="shared" si="93"/>
        <v>1482100</v>
      </c>
    </row>
    <row r="360" spans="1:10" s="75" customFormat="1" ht="19.5" customHeight="1" x14ac:dyDescent="0.3">
      <c r="A360" s="93" t="s">
        <v>582</v>
      </c>
      <c r="B360" s="136" t="s">
        <v>575</v>
      </c>
      <c r="C360" s="137">
        <v>14</v>
      </c>
      <c r="D360" s="138" t="s">
        <v>385</v>
      </c>
      <c r="E360" s="139" t="s">
        <v>583</v>
      </c>
      <c r="F360" s="140"/>
      <c r="G360" s="135">
        <f>G361+G364</f>
        <v>6300700</v>
      </c>
      <c r="H360" s="135">
        <f t="shared" ref="H360" si="117">H361+H364</f>
        <v>4818600</v>
      </c>
      <c r="I360" s="135">
        <f t="shared" si="93"/>
        <v>1482100</v>
      </c>
    </row>
    <row r="361" spans="1:10" s="75" customFormat="1" ht="29.25" customHeight="1" x14ac:dyDescent="0.3">
      <c r="A361" s="93" t="s">
        <v>584</v>
      </c>
      <c r="B361" s="136" t="s">
        <v>575</v>
      </c>
      <c r="C361" s="137">
        <v>14</v>
      </c>
      <c r="D361" s="138" t="s">
        <v>385</v>
      </c>
      <c r="E361" s="139" t="s">
        <v>585</v>
      </c>
      <c r="F361" s="140"/>
      <c r="G361" s="141">
        <f>G362</f>
        <v>5290200</v>
      </c>
      <c r="H361" s="141">
        <f t="shared" ref="H361:H362" si="118">H362</f>
        <v>4060800</v>
      </c>
      <c r="I361" s="135">
        <f t="shared" si="93"/>
        <v>1229400</v>
      </c>
    </row>
    <row r="362" spans="1:10" s="82" customFormat="1" ht="22.5" customHeight="1" x14ac:dyDescent="0.35">
      <c r="A362" s="93" t="s">
        <v>87</v>
      </c>
      <c r="B362" s="136" t="s">
        <v>575</v>
      </c>
      <c r="C362" s="137">
        <v>14</v>
      </c>
      <c r="D362" s="138" t="s">
        <v>385</v>
      </c>
      <c r="E362" s="139" t="s">
        <v>585</v>
      </c>
      <c r="F362" s="140">
        <v>500</v>
      </c>
      <c r="G362" s="141">
        <f>G363</f>
        <v>5290200</v>
      </c>
      <c r="H362" s="141">
        <f t="shared" si="118"/>
        <v>4060800</v>
      </c>
      <c r="I362" s="135">
        <f t="shared" si="93"/>
        <v>1229400</v>
      </c>
    </row>
    <row r="363" spans="1:10" s="75" customFormat="1" ht="17.25" customHeight="1" x14ac:dyDescent="0.3">
      <c r="A363" s="93" t="s">
        <v>334</v>
      </c>
      <c r="B363" s="136" t="s">
        <v>575</v>
      </c>
      <c r="C363" s="137">
        <v>14</v>
      </c>
      <c r="D363" s="138" t="s">
        <v>385</v>
      </c>
      <c r="E363" s="139" t="s">
        <v>585</v>
      </c>
      <c r="F363" s="140">
        <v>510</v>
      </c>
      <c r="G363" s="141">
        <v>5290200</v>
      </c>
      <c r="H363" s="152">
        <v>4060800</v>
      </c>
      <c r="I363" s="135">
        <f t="shared" si="93"/>
        <v>1229400</v>
      </c>
    </row>
    <row r="364" spans="1:10" s="75" customFormat="1" ht="32.25" customHeight="1" x14ac:dyDescent="0.3">
      <c r="A364" s="93" t="s">
        <v>586</v>
      </c>
      <c r="B364" s="136" t="s">
        <v>575</v>
      </c>
      <c r="C364" s="137">
        <v>14</v>
      </c>
      <c r="D364" s="138" t="s">
        <v>385</v>
      </c>
      <c r="E364" s="139" t="s">
        <v>587</v>
      </c>
      <c r="F364" s="140"/>
      <c r="G364" s="141">
        <f>G365</f>
        <v>1010500</v>
      </c>
      <c r="H364" s="141">
        <f t="shared" ref="H364:H365" si="119">H365</f>
        <v>757800</v>
      </c>
      <c r="I364" s="135">
        <f t="shared" si="93"/>
        <v>252700</v>
      </c>
    </row>
    <row r="365" spans="1:10" s="75" customFormat="1" ht="21" customHeight="1" x14ac:dyDescent="0.3">
      <c r="A365" s="93" t="s">
        <v>87</v>
      </c>
      <c r="B365" s="136" t="s">
        <v>575</v>
      </c>
      <c r="C365" s="137" t="s">
        <v>16</v>
      </c>
      <c r="D365" s="138" t="s">
        <v>385</v>
      </c>
      <c r="E365" s="139" t="s">
        <v>587</v>
      </c>
      <c r="F365" s="140">
        <v>500</v>
      </c>
      <c r="G365" s="141">
        <f>G366</f>
        <v>1010500</v>
      </c>
      <c r="H365" s="141">
        <f t="shared" si="119"/>
        <v>757800</v>
      </c>
      <c r="I365" s="135">
        <f t="shared" si="93"/>
        <v>252700</v>
      </c>
    </row>
    <row r="366" spans="1:10" s="75" customFormat="1" ht="16.5" customHeight="1" x14ac:dyDescent="0.3">
      <c r="A366" s="93" t="s">
        <v>334</v>
      </c>
      <c r="B366" s="136" t="s">
        <v>575</v>
      </c>
      <c r="C366" s="137" t="s">
        <v>16</v>
      </c>
      <c r="D366" s="138" t="s">
        <v>385</v>
      </c>
      <c r="E366" s="139" t="s">
        <v>587</v>
      </c>
      <c r="F366" s="140">
        <v>510</v>
      </c>
      <c r="G366" s="141">
        <v>1010500</v>
      </c>
      <c r="H366" s="152">
        <v>757800</v>
      </c>
      <c r="I366" s="135">
        <f t="shared" ref="I366:I435" si="120">G366-H366</f>
        <v>252700</v>
      </c>
    </row>
    <row r="367" spans="1:10" s="75" customFormat="1" ht="51" customHeight="1" x14ac:dyDescent="0.3">
      <c r="A367" s="114" t="s">
        <v>588</v>
      </c>
      <c r="B367" s="190" t="s">
        <v>575</v>
      </c>
      <c r="C367" s="191">
        <v>14</v>
      </c>
      <c r="D367" s="192" t="s">
        <v>393</v>
      </c>
      <c r="E367" s="193"/>
      <c r="F367" s="194"/>
      <c r="G367" s="195">
        <f>G368</f>
        <v>2336499.6</v>
      </c>
      <c r="H367" s="195">
        <f t="shared" ref="H367:H369" si="121">H368</f>
        <v>0</v>
      </c>
      <c r="I367" s="128">
        <f t="shared" si="120"/>
        <v>2336499.6</v>
      </c>
    </row>
    <row r="368" spans="1:10" s="75" customFormat="1" ht="25.5" customHeight="1" x14ac:dyDescent="0.3">
      <c r="A368" s="115" t="s">
        <v>387</v>
      </c>
      <c r="B368" s="196" t="s">
        <v>575</v>
      </c>
      <c r="C368" s="197">
        <v>14</v>
      </c>
      <c r="D368" s="198" t="s">
        <v>393</v>
      </c>
      <c r="E368" s="199" t="s">
        <v>388</v>
      </c>
      <c r="F368" s="200"/>
      <c r="G368" s="201">
        <f>G369</f>
        <v>2336499.6</v>
      </c>
      <c r="H368" s="201">
        <f t="shared" si="121"/>
        <v>0</v>
      </c>
      <c r="I368" s="135">
        <f t="shared" si="120"/>
        <v>2336499.6</v>
      </c>
    </row>
    <row r="369" spans="1:9" s="75" customFormat="1" ht="28.5" customHeight="1" x14ac:dyDescent="0.3">
      <c r="A369" s="115" t="s">
        <v>437</v>
      </c>
      <c r="B369" s="196" t="s">
        <v>575</v>
      </c>
      <c r="C369" s="197">
        <v>14</v>
      </c>
      <c r="D369" s="198" t="s">
        <v>393</v>
      </c>
      <c r="E369" s="199" t="s">
        <v>438</v>
      </c>
      <c r="F369" s="200"/>
      <c r="G369" s="201">
        <f>G370</f>
        <v>2336499.6</v>
      </c>
      <c r="H369" s="201">
        <f t="shared" si="121"/>
        <v>0</v>
      </c>
      <c r="I369" s="135">
        <f t="shared" si="120"/>
        <v>2336499.6</v>
      </c>
    </row>
    <row r="370" spans="1:9" s="75" customFormat="1" ht="16.5" customHeight="1" x14ac:dyDescent="0.3">
      <c r="A370" s="116" t="s">
        <v>589</v>
      </c>
      <c r="B370" s="196" t="s">
        <v>575</v>
      </c>
      <c r="C370" s="197">
        <v>14</v>
      </c>
      <c r="D370" s="198" t="s">
        <v>393</v>
      </c>
      <c r="E370" s="202" t="s">
        <v>590</v>
      </c>
      <c r="F370" s="200"/>
      <c r="G370" s="201">
        <f>G371</f>
        <v>2336499.6</v>
      </c>
      <c r="H370" s="201">
        <v>0</v>
      </c>
      <c r="I370" s="135">
        <f t="shared" si="120"/>
        <v>2336499.6</v>
      </c>
    </row>
    <row r="371" spans="1:9" s="75" customFormat="1" ht="16.5" customHeight="1" x14ac:dyDescent="0.3">
      <c r="A371" s="115" t="s">
        <v>87</v>
      </c>
      <c r="B371" s="196" t="s">
        <v>575</v>
      </c>
      <c r="C371" s="197">
        <v>14</v>
      </c>
      <c r="D371" s="198" t="s">
        <v>393</v>
      </c>
      <c r="E371" s="202" t="s">
        <v>590</v>
      </c>
      <c r="F371" s="200">
        <v>500</v>
      </c>
      <c r="G371" s="201">
        <f>G372</f>
        <v>2336499.6</v>
      </c>
      <c r="H371" s="203">
        <v>0</v>
      </c>
      <c r="I371" s="135">
        <f t="shared" si="120"/>
        <v>2336499.6</v>
      </c>
    </row>
    <row r="372" spans="1:9" s="75" customFormat="1" ht="16.5" customHeight="1" x14ac:dyDescent="0.3">
      <c r="A372" s="204" t="s">
        <v>38</v>
      </c>
      <c r="B372" s="196" t="s">
        <v>575</v>
      </c>
      <c r="C372" s="197">
        <v>14</v>
      </c>
      <c r="D372" s="198" t="s">
        <v>393</v>
      </c>
      <c r="E372" s="202" t="s">
        <v>590</v>
      </c>
      <c r="F372" s="205">
        <v>540</v>
      </c>
      <c r="G372" s="201">
        <v>2336499.6</v>
      </c>
      <c r="H372" s="206">
        <v>0</v>
      </c>
      <c r="I372" s="135">
        <f t="shared" si="120"/>
        <v>2336499.6</v>
      </c>
    </row>
    <row r="373" spans="1:9" s="210" customFormat="1" ht="26.4" x14ac:dyDescent="0.35">
      <c r="A373" s="207" t="s">
        <v>591</v>
      </c>
      <c r="B373" s="300" t="s">
        <v>592</v>
      </c>
      <c r="C373" s="208"/>
      <c r="D373" s="209"/>
      <c r="E373" s="209"/>
      <c r="F373" s="208"/>
      <c r="G373" s="128">
        <f>G374+G575</f>
        <v>441092000</v>
      </c>
      <c r="H373" s="128">
        <f>H374+H575</f>
        <v>301069738.81</v>
      </c>
      <c r="I373" s="128">
        <f t="shared" si="120"/>
        <v>140022261.19</v>
      </c>
    </row>
    <row r="374" spans="1:9" s="83" customFormat="1" ht="15.6" x14ac:dyDescent="0.3">
      <c r="A374" s="94" t="s">
        <v>521</v>
      </c>
      <c r="B374" s="142" t="s">
        <v>592</v>
      </c>
      <c r="C374" s="143" t="s">
        <v>522</v>
      </c>
      <c r="D374" s="138"/>
      <c r="E374" s="139"/>
      <c r="F374" s="140"/>
      <c r="G374" s="128">
        <f>G375+G402+G461+G490+G484</f>
        <v>439566100</v>
      </c>
      <c r="H374" s="128">
        <f>H375+H402+H461+H490+H484</f>
        <v>299742315.13999999</v>
      </c>
      <c r="I374" s="128">
        <f t="shared" si="120"/>
        <v>139823784.86000001</v>
      </c>
    </row>
    <row r="375" spans="1:9" s="75" customFormat="1" ht="18.75" customHeight="1" x14ac:dyDescent="0.3">
      <c r="A375" s="94" t="s">
        <v>197</v>
      </c>
      <c r="B375" s="142" t="s">
        <v>592</v>
      </c>
      <c r="C375" s="143" t="s">
        <v>522</v>
      </c>
      <c r="D375" s="144" t="s">
        <v>385</v>
      </c>
      <c r="E375" s="145"/>
      <c r="F375" s="146"/>
      <c r="G375" s="128">
        <f>G376+G394</f>
        <v>74805265.920000002</v>
      </c>
      <c r="H375" s="128">
        <f t="shared" ref="H375:I375" si="122">H376+H394</f>
        <v>55811110.18</v>
      </c>
      <c r="I375" s="128">
        <f t="shared" si="122"/>
        <v>18994155.740000002</v>
      </c>
    </row>
    <row r="376" spans="1:9" s="75" customFormat="1" ht="31.5" customHeight="1" x14ac:dyDescent="0.3">
      <c r="A376" s="93" t="s">
        <v>593</v>
      </c>
      <c r="B376" s="136" t="s">
        <v>592</v>
      </c>
      <c r="C376" s="137" t="s">
        <v>522</v>
      </c>
      <c r="D376" s="138" t="s">
        <v>385</v>
      </c>
      <c r="E376" s="139" t="s">
        <v>594</v>
      </c>
      <c r="F376" s="140"/>
      <c r="G376" s="135">
        <f>G377</f>
        <v>33849815.920000002</v>
      </c>
      <c r="H376" s="135">
        <f t="shared" ref="H376:H377" si="123">H377</f>
        <v>22998650.850000001</v>
      </c>
      <c r="I376" s="135">
        <f t="shared" si="120"/>
        <v>10851165.07</v>
      </c>
    </row>
    <row r="377" spans="1:9" s="75" customFormat="1" ht="32.25" customHeight="1" x14ac:dyDescent="0.3">
      <c r="A377" s="93" t="s">
        <v>595</v>
      </c>
      <c r="B377" s="136" t="s">
        <v>592</v>
      </c>
      <c r="C377" s="137" t="s">
        <v>522</v>
      </c>
      <c r="D377" s="138" t="s">
        <v>385</v>
      </c>
      <c r="E377" s="139" t="s">
        <v>596</v>
      </c>
      <c r="F377" s="140"/>
      <c r="G377" s="135">
        <f>G378</f>
        <v>33849815.920000002</v>
      </c>
      <c r="H377" s="135">
        <f t="shared" si="123"/>
        <v>22998650.850000001</v>
      </c>
      <c r="I377" s="135">
        <f t="shared" si="120"/>
        <v>10851165.07</v>
      </c>
    </row>
    <row r="378" spans="1:9" s="75" customFormat="1" ht="30" customHeight="1" x14ac:dyDescent="0.3">
      <c r="A378" s="93" t="s">
        <v>597</v>
      </c>
      <c r="B378" s="136" t="s">
        <v>592</v>
      </c>
      <c r="C378" s="137" t="s">
        <v>522</v>
      </c>
      <c r="D378" s="138" t="s">
        <v>385</v>
      </c>
      <c r="E378" s="139" t="s">
        <v>598</v>
      </c>
      <c r="F378" s="140"/>
      <c r="G378" s="135">
        <f>G391+G382+G388+G379+G385</f>
        <v>33849815.920000002</v>
      </c>
      <c r="H378" s="135">
        <f t="shared" ref="H378:I378" si="124">H391+H382+H388+H379+H385</f>
        <v>22998650.850000001</v>
      </c>
      <c r="I378" s="135">
        <f t="shared" si="124"/>
        <v>10851165.07</v>
      </c>
    </row>
    <row r="379" spans="1:9" s="75" customFormat="1" ht="38.25" customHeight="1" x14ac:dyDescent="0.3">
      <c r="A379" s="93" t="s">
        <v>735</v>
      </c>
      <c r="B379" s="136" t="s">
        <v>592</v>
      </c>
      <c r="C379" s="137" t="s">
        <v>522</v>
      </c>
      <c r="D379" s="138" t="s">
        <v>385</v>
      </c>
      <c r="E379" s="139" t="s">
        <v>736</v>
      </c>
      <c r="F379" s="140"/>
      <c r="G379" s="135">
        <f>G380</f>
        <v>2382400</v>
      </c>
      <c r="H379" s="135">
        <f>H380</f>
        <v>1621783.32</v>
      </c>
      <c r="I379" s="135">
        <f t="shared" si="120"/>
        <v>760616.67999999993</v>
      </c>
    </row>
    <row r="380" spans="1:9" s="75" customFormat="1" ht="30" customHeight="1" x14ac:dyDescent="0.3">
      <c r="A380" s="93" t="s">
        <v>599</v>
      </c>
      <c r="B380" s="136" t="s">
        <v>592</v>
      </c>
      <c r="C380" s="137" t="s">
        <v>522</v>
      </c>
      <c r="D380" s="138" t="s">
        <v>385</v>
      </c>
      <c r="E380" s="139" t="s">
        <v>736</v>
      </c>
      <c r="F380" s="140">
        <v>600</v>
      </c>
      <c r="G380" s="135">
        <f>G381</f>
        <v>2382400</v>
      </c>
      <c r="H380" s="135">
        <f>H381</f>
        <v>1621783.32</v>
      </c>
      <c r="I380" s="135">
        <f t="shared" si="120"/>
        <v>760616.67999999993</v>
      </c>
    </row>
    <row r="381" spans="1:9" s="75" customFormat="1" ht="30" customHeight="1" x14ac:dyDescent="0.3">
      <c r="A381" s="93" t="s">
        <v>201</v>
      </c>
      <c r="B381" s="136" t="s">
        <v>592</v>
      </c>
      <c r="C381" s="137" t="s">
        <v>522</v>
      </c>
      <c r="D381" s="138" t="s">
        <v>385</v>
      </c>
      <c r="E381" s="139" t="s">
        <v>736</v>
      </c>
      <c r="F381" s="140">
        <v>610</v>
      </c>
      <c r="G381" s="135">
        <v>2382400</v>
      </c>
      <c r="H381" s="135">
        <v>1621783.32</v>
      </c>
      <c r="I381" s="135">
        <f t="shared" si="120"/>
        <v>760616.67999999993</v>
      </c>
    </row>
    <row r="382" spans="1:9" s="75" customFormat="1" ht="30.75" customHeight="1" x14ac:dyDescent="0.3">
      <c r="A382" s="93" t="s">
        <v>600</v>
      </c>
      <c r="B382" s="136" t="s">
        <v>592</v>
      </c>
      <c r="C382" s="137" t="s">
        <v>522</v>
      </c>
      <c r="D382" s="138" t="s">
        <v>385</v>
      </c>
      <c r="E382" s="139" t="s">
        <v>601</v>
      </c>
      <c r="F382" s="140"/>
      <c r="G382" s="141">
        <f>G383</f>
        <v>443000</v>
      </c>
      <c r="H382" s="141">
        <f t="shared" ref="H382:H386" si="125">H383</f>
        <v>185864.24</v>
      </c>
      <c r="I382" s="135">
        <f t="shared" si="120"/>
        <v>257135.76</v>
      </c>
    </row>
    <row r="383" spans="1:9" s="75" customFormat="1" ht="48" customHeight="1" x14ac:dyDescent="0.3">
      <c r="A383" s="93" t="s">
        <v>599</v>
      </c>
      <c r="B383" s="136" t="s">
        <v>592</v>
      </c>
      <c r="C383" s="137" t="s">
        <v>522</v>
      </c>
      <c r="D383" s="138" t="s">
        <v>385</v>
      </c>
      <c r="E383" s="139" t="s">
        <v>601</v>
      </c>
      <c r="F383" s="140">
        <v>600</v>
      </c>
      <c r="G383" s="141">
        <f>G384</f>
        <v>443000</v>
      </c>
      <c r="H383" s="141">
        <f t="shared" si="125"/>
        <v>185864.24</v>
      </c>
      <c r="I383" s="135">
        <f t="shared" si="120"/>
        <v>257135.76</v>
      </c>
    </row>
    <row r="384" spans="1:9" s="75" customFormat="1" ht="15" customHeight="1" x14ac:dyDescent="0.3">
      <c r="A384" s="93" t="s">
        <v>201</v>
      </c>
      <c r="B384" s="136" t="s">
        <v>592</v>
      </c>
      <c r="C384" s="137" t="s">
        <v>522</v>
      </c>
      <c r="D384" s="138" t="s">
        <v>385</v>
      </c>
      <c r="E384" s="139" t="s">
        <v>601</v>
      </c>
      <c r="F384" s="140">
        <v>610</v>
      </c>
      <c r="G384" s="141">
        <v>443000</v>
      </c>
      <c r="H384" s="141">
        <v>185864.24</v>
      </c>
      <c r="I384" s="135">
        <f t="shared" si="120"/>
        <v>257135.76</v>
      </c>
    </row>
    <row r="385" spans="1:9" s="75" customFormat="1" ht="61.2" customHeight="1" x14ac:dyDescent="0.3">
      <c r="A385" s="93" t="s">
        <v>825</v>
      </c>
      <c r="B385" s="136" t="s">
        <v>592</v>
      </c>
      <c r="C385" s="137" t="s">
        <v>522</v>
      </c>
      <c r="D385" s="138" t="s">
        <v>385</v>
      </c>
      <c r="E385" s="139" t="s">
        <v>824</v>
      </c>
      <c r="F385" s="140"/>
      <c r="G385" s="141">
        <f>G386</f>
        <v>270000</v>
      </c>
      <c r="H385" s="141">
        <f t="shared" si="125"/>
        <v>0</v>
      </c>
      <c r="I385" s="135">
        <f t="shared" ref="I385:I387" si="126">G385-H385</f>
        <v>270000</v>
      </c>
    </row>
    <row r="386" spans="1:9" s="75" customFormat="1" ht="34.200000000000003" customHeight="1" x14ac:dyDescent="0.3">
      <c r="A386" s="93" t="s">
        <v>599</v>
      </c>
      <c r="B386" s="136" t="s">
        <v>592</v>
      </c>
      <c r="C386" s="137" t="s">
        <v>522</v>
      </c>
      <c r="D386" s="138" t="s">
        <v>385</v>
      </c>
      <c r="E386" s="139" t="s">
        <v>824</v>
      </c>
      <c r="F386" s="140">
        <v>600</v>
      </c>
      <c r="G386" s="141">
        <f>G387</f>
        <v>270000</v>
      </c>
      <c r="H386" s="141">
        <f t="shared" si="125"/>
        <v>0</v>
      </c>
      <c r="I386" s="135">
        <f t="shared" si="126"/>
        <v>270000</v>
      </c>
    </row>
    <row r="387" spans="1:9" s="75" customFormat="1" ht="24" customHeight="1" x14ac:dyDescent="0.3">
      <c r="A387" s="93" t="s">
        <v>201</v>
      </c>
      <c r="B387" s="136" t="s">
        <v>592</v>
      </c>
      <c r="C387" s="137" t="s">
        <v>522</v>
      </c>
      <c r="D387" s="138" t="s">
        <v>385</v>
      </c>
      <c r="E387" s="139" t="s">
        <v>824</v>
      </c>
      <c r="F387" s="140">
        <v>610</v>
      </c>
      <c r="G387" s="141">
        <v>270000</v>
      </c>
      <c r="H387" s="141">
        <v>0</v>
      </c>
      <c r="I387" s="135">
        <f t="shared" si="126"/>
        <v>270000</v>
      </c>
    </row>
    <row r="388" spans="1:9" s="75" customFormat="1" ht="48" customHeight="1" x14ac:dyDescent="0.3">
      <c r="A388" s="93" t="s">
        <v>602</v>
      </c>
      <c r="B388" s="136" t="s">
        <v>592</v>
      </c>
      <c r="C388" s="137" t="s">
        <v>522</v>
      </c>
      <c r="D388" s="138" t="s">
        <v>385</v>
      </c>
      <c r="E388" s="139" t="s">
        <v>603</v>
      </c>
      <c r="F388" s="140"/>
      <c r="G388" s="141">
        <f>G389</f>
        <v>443000</v>
      </c>
      <c r="H388" s="135">
        <f>H389</f>
        <v>168112.76</v>
      </c>
      <c r="I388" s="135">
        <f t="shared" si="120"/>
        <v>274887.24</v>
      </c>
    </row>
    <row r="389" spans="1:9" s="75" customFormat="1" ht="33" customHeight="1" x14ac:dyDescent="0.3">
      <c r="A389" s="93" t="s">
        <v>599</v>
      </c>
      <c r="B389" s="136" t="s">
        <v>592</v>
      </c>
      <c r="C389" s="137" t="s">
        <v>522</v>
      </c>
      <c r="D389" s="138" t="s">
        <v>385</v>
      </c>
      <c r="E389" s="139" t="s">
        <v>603</v>
      </c>
      <c r="F389" s="140">
        <v>600</v>
      </c>
      <c r="G389" s="141">
        <f>G390</f>
        <v>443000</v>
      </c>
      <c r="H389" s="141">
        <f t="shared" ref="H389" si="127">H390</f>
        <v>168112.76</v>
      </c>
      <c r="I389" s="135">
        <f t="shared" si="120"/>
        <v>274887.24</v>
      </c>
    </row>
    <row r="390" spans="1:9" s="75" customFormat="1" ht="15" customHeight="1" x14ac:dyDescent="0.3">
      <c r="A390" s="93" t="s">
        <v>201</v>
      </c>
      <c r="B390" s="136" t="s">
        <v>592</v>
      </c>
      <c r="C390" s="137" t="s">
        <v>522</v>
      </c>
      <c r="D390" s="138" t="s">
        <v>385</v>
      </c>
      <c r="E390" s="139" t="s">
        <v>603</v>
      </c>
      <c r="F390" s="140">
        <v>610</v>
      </c>
      <c r="G390" s="141">
        <v>443000</v>
      </c>
      <c r="H390" s="141">
        <v>168112.76</v>
      </c>
      <c r="I390" s="135">
        <f t="shared" si="120"/>
        <v>274887.24</v>
      </c>
    </row>
    <row r="391" spans="1:9" s="75" customFormat="1" ht="43.2" customHeight="1" x14ac:dyDescent="0.3">
      <c r="A391" s="92" t="s">
        <v>604</v>
      </c>
      <c r="B391" s="136" t="s">
        <v>592</v>
      </c>
      <c r="C391" s="137" t="s">
        <v>522</v>
      </c>
      <c r="D391" s="138" t="s">
        <v>385</v>
      </c>
      <c r="E391" s="139" t="s">
        <v>605</v>
      </c>
      <c r="F391" s="140"/>
      <c r="G391" s="135">
        <f>G392</f>
        <v>30311415.920000002</v>
      </c>
      <c r="H391" s="135">
        <f t="shared" ref="H391:H392" si="128">H392</f>
        <v>21022890.530000001</v>
      </c>
      <c r="I391" s="135">
        <f t="shared" si="120"/>
        <v>9288525.3900000006</v>
      </c>
    </row>
    <row r="392" spans="1:9" s="75" customFormat="1" ht="30.75" customHeight="1" x14ac:dyDescent="0.3">
      <c r="A392" s="92" t="s">
        <v>599</v>
      </c>
      <c r="B392" s="136" t="s">
        <v>592</v>
      </c>
      <c r="C392" s="137" t="s">
        <v>522</v>
      </c>
      <c r="D392" s="138" t="s">
        <v>385</v>
      </c>
      <c r="E392" s="139" t="s">
        <v>605</v>
      </c>
      <c r="F392" s="140">
        <v>600</v>
      </c>
      <c r="G392" s="186">
        <f>G393</f>
        <v>30311415.920000002</v>
      </c>
      <c r="H392" s="186">
        <f t="shared" si="128"/>
        <v>21022890.530000001</v>
      </c>
      <c r="I392" s="135">
        <f t="shared" si="120"/>
        <v>9288525.3900000006</v>
      </c>
    </row>
    <row r="393" spans="1:9" s="75" customFormat="1" ht="18.75" customHeight="1" x14ac:dyDescent="0.3">
      <c r="A393" s="93" t="s">
        <v>201</v>
      </c>
      <c r="B393" s="136" t="s">
        <v>592</v>
      </c>
      <c r="C393" s="137" t="s">
        <v>522</v>
      </c>
      <c r="D393" s="138" t="s">
        <v>385</v>
      </c>
      <c r="E393" s="139" t="s">
        <v>605</v>
      </c>
      <c r="F393" s="140">
        <v>610</v>
      </c>
      <c r="G393" s="168">
        <v>30311415.920000002</v>
      </c>
      <c r="H393" s="152">
        <v>21022890.530000001</v>
      </c>
      <c r="I393" s="135">
        <f t="shared" si="120"/>
        <v>9288525.3900000006</v>
      </c>
    </row>
    <row r="394" spans="1:9" s="75" customFormat="1" ht="33" customHeight="1" x14ac:dyDescent="0.3">
      <c r="A394" s="93" t="s">
        <v>407</v>
      </c>
      <c r="B394" s="136" t="s">
        <v>592</v>
      </c>
      <c r="C394" s="137" t="s">
        <v>522</v>
      </c>
      <c r="D394" s="211" t="s">
        <v>385</v>
      </c>
      <c r="E394" s="212" t="s">
        <v>408</v>
      </c>
      <c r="F394" s="213"/>
      <c r="G394" s="141">
        <f>G395</f>
        <v>40955450</v>
      </c>
      <c r="H394" s="141">
        <f t="shared" ref="H394" si="129">H395</f>
        <v>32812459.329999998</v>
      </c>
      <c r="I394" s="135">
        <f t="shared" si="120"/>
        <v>8142990.6700000018</v>
      </c>
    </row>
    <row r="395" spans="1:9" s="75" customFormat="1" ht="30.75" customHeight="1" x14ac:dyDescent="0.3">
      <c r="A395" s="95" t="s">
        <v>409</v>
      </c>
      <c r="B395" s="136" t="s">
        <v>592</v>
      </c>
      <c r="C395" s="167" t="s">
        <v>522</v>
      </c>
      <c r="D395" s="214" t="s">
        <v>385</v>
      </c>
      <c r="E395" s="215" t="s">
        <v>410</v>
      </c>
      <c r="F395" s="216"/>
      <c r="G395" s="141">
        <f>G396+G399</f>
        <v>40955450</v>
      </c>
      <c r="H395" s="141">
        <f>H396+H399</f>
        <v>32812459.329999998</v>
      </c>
      <c r="I395" s="135">
        <f t="shared" si="120"/>
        <v>8142990.6700000018</v>
      </c>
    </row>
    <row r="396" spans="1:9" s="75" customFormat="1" ht="42.75" customHeight="1" x14ac:dyDescent="0.3">
      <c r="A396" s="95" t="s">
        <v>606</v>
      </c>
      <c r="B396" s="136" t="s">
        <v>592</v>
      </c>
      <c r="C396" s="167" t="s">
        <v>522</v>
      </c>
      <c r="D396" s="214" t="s">
        <v>385</v>
      </c>
      <c r="E396" s="215" t="s">
        <v>607</v>
      </c>
      <c r="F396" s="216"/>
      <c r="G396" s="141">
        <f>G397</f>
        <v>40669300</v>
      </c>
      <c r="H396" s="141">
        <f t="shared" ref="H396:H397" si="130">H397</f>
        <v>32719051.329999998</v>
      </c>
      <c r="I396" s="135">
        <f t="shared" si="120"/>
        <v>7950248.6700000018</v>
      </c>
    </row>
    <row r="397" spans="1:9" s="75" customFormat="1" ht="45.75" customHeight="1" x14ac:dyDescent="0.3">
      <c r="A397" s="93" t="s">
        <v>599</v>
      </c>
      <c r="B397" s="136" t="s">
        <v>592</v>
      </c>
      <c r="C397" s="137" t="s">
        <v>522</v>
      </c>
      <c r="D397" s="138" t="s">
        <v>385</v>
      </c>
      <c r="E397" s="139" t="s">
        <v>607</v>
      </c>
      <c r="F397" s="140">
        <v>600</v>
      </c>
      <c r="G397" s="141">
        <f>G398</f>
        <v>40669300</v>
      </c>
      <c r="H397" s="141">
        <f t="shared" si="130"/>
        <v>32719051.329999998</v>
      </c>
      <c r="I397" s="135">
        <f t="shared" si="120"/>
        <v>7950248.6700000018</v>
      </c>
    </row>
    <row r="398" spans="1:9" s="75" customFormat="1" ht="20.25" customHeight="1" x14ac:dyDescent="0.3">
      <c r="A398" s="93" t="s">
        <v>201</v>
      </c>
      <c r="B398" s="136" t="s">
        <v>592</v>
      </c>
      <c r="C398" s="137" t="s">
        <v>522</v>
      </c>
      <c r="D398" s="138" t="s">
        <v>385</v>
      </c>
      <c r="E398" s="139" t="s">
        <v>607</v>
      </c>
      <c r="F398" s="140">
        <v>610</v>
      </c>
      <c r="G398" s="141">
        <v>40669300</v>
      </c>
      <c r="H398" s="141">
        <v>32719051.329999998</v>
      </c>
      <c r="I398" s="135">
        <f t="shared" si="120"/>
        <v>7950248.6700000018</v>
      </c>
    </row>
    <row r="399" spans="1:9" s="75" customFormat="1" ht="74.25" customHeight="1" x14ac:dyDescent="0.3">
      <c r="A399" s="93" t="s">
        <v>608</v>
      </c>
      <c r="B399" s="136" t="s">
        <v>592</v>
      </c>
      <c r="C399" s="137" t="s">
        <v>522</v>
      </c>
      <c r="D399" s="138" t="s">
        <v>385</v>
      </c>
      <c r="E399" s="139" t="s">
        <v>609</v>
      </c>
      <c r="F399" s="140"/>
      <c r="G399" s="141">
        <f>G400</f>
        <v>286150</v>
      </c>
      <c r="H399" s="141">
        <f t="shared" ref="H399:H400" si="131">H400</f>
        <v>93408</v>
      </c>
      <c r="I399" s="135">
        <f t="shared" si="120"/>
        <v>192742</v>
      </c>
    </row>
    <row r="400" spans="1:9" s="75" customFormat="1" ht="44.25" customHeight="1" x14ac:dyDescent="0.3">
      <c r="A400" s="93" t="s">
        <v>599</v>
      </c>
      <c r="B400" s="136" t="s">
        <v>592</v>
      </c>
      <c r="C400" s="137" t="s">
        <v>522</v>
      </c>
      <c r="D400" s="138" t="s">
        <v>385</v>
      </c>
      <c r="E400" s="139" t="s">
        <v>609</v>
      </c>
      <c r="F400" s="140">
        <v>600</v>
      </c>
      <c r="G400" s="141">
        <f>G401</f>
        <v>286150</v>
      </c>
      <c r="H400" s="141">
        <f t="shared" si="131"/>
        <v>93408</v>
      </c>
      <c r="I400" s="135">
        <f t="shared" si="120"/>
        <v>192742</v>
      </c>
    </row>
    <row r="401" spans="1:9" s="75" customFormat="1" ht="16.5" customHeight="1" x14ac:dyDescent="0.3">
      <c r="A401" s="93" t="s">
        <v>201</v>
      </c>
      <c r="B401" s="136" t="s">
        <v>592</v>
      </c>
      <c r="C401" s="137" t="s">
        <v>522</v>
      </c>
      <c r="D401" s="138" t="s">
        <v>385</v>
      </c>
      <c r="E401" s="139" t="s">
        <v>609</v>
      </c>
      <c r="F401" s="140">
        <v>610</v>
      </c>
      <c r="G401" s="141">
        <v>286150</v>
      </c>
      <c r="H401" s="152">
        <v>93408</v>
      </c>
      <c r="I401" s="135">
        <f t="shared" si="120"/>
        <v>192742</v>
      </c>
    </row>
    <row r="402" spans="1:9" s="75" customFormat="1" ht="22.5" customHeight="1" x14ac:dyDescent="0.3">
      <c r="A402" s="94" t="s">
        <v>207</v>
      </c>
      <c r="B402" s="142" t="s">
        <v>592</v>
      </c>
      <c r="C402" s="143" t="s">
        <v>522</v>
      </c>
      <c r="D402" s="144" t="s">
        <v>386</v>
      </c>
      <c r="E402" s="139"/>
      <c r="F402" s="146"/>
      <c r="G402" s="147">
        <f>G403+G443+G438</f>
        <v>293496028.36000001</v>
      </c>
      <c r="H402" s="147">
        <f>H403+H443+H438</f>
        <v>189582919.97999996</v>
      </c>
      <c r="I402" s="128">
        <f t="shared" si="120"/>
        <v>103913108.38000005</v>
      </c>
    </row>
    <row r="403" spans="1:9" s="75" customFormat="1" ht="34.5" customHeight="1" x14ac:dyDescent="0.3">
      <c r="A403" s="93" t="s">
        <v>610</v>
      </c>
      <c r="B403" s="136" t="s">
        <v>592</v>
      </c>
      <c r="C403" s="137" t="s">
        <v>522</v>
      </c>
      <c r="D403" s="138" t="s">
        <v>386</v>
      </c>
      <c r="E403" s="139" t="s">
        <v>594</v>
      </c>
      <c r="F403" s="140"/>
      <c r="G403" s="135">
        <f>G404</f>
        <v>48110178.359999999</v>
      </c>
      <c r="H403" s="135">
        <f t="shared" ref="H403" si="132">H404</f>
        <v>28646276.539999999</v>
      </c>
      <c r="I403" s="135">
        <f t="shared" si="120"/>
        <v>19463901.82</v>
      </c>
    </row>
    <row r="404" spans="1:9" s="75" customFormat="1" ht="36.75" customHeight="1" x14ac:dyDescent="0.3">
      <c r="A404" s="117" t="s">
        <v>611</v>
      </c>
      <c r="B404" s="136" t="s">
        <v>592</v>
      </c>
      <c r="C404" s="137" t="s">
        <v>522</v>
      </c>
      <c r="D404" s="138" t="s">
        <v>386</v>
      </c>
      <c r="E404" s="139" t="s">
        <v>612</v>
      </c>
      <c r="F404" s="140"/>
      <c r="G404" s="135">
        <f>G405+G421+G434</f>
        <v>48110178.359999999</v>
      </c>
      <c r="H404" s="135">
        <f>H405+H421+H434</f>
        <v>28646276.539999999</v>
      </c>
      <c r="I404" s="135">
        <f t="shared" si="120"/>
        <v>19463901.82</v>
      </c>
    </row>
    <row r="405" spans="1:9" s="75" customFormat="1" ht="38.25" customHeight="1" x14ac:dyDescent="0.3">
      <c r="A405" s="117" t="s">
        <v>613</v>
      </c>
      <c r="B405" s="136" t="s">
        <v>592</v>
      </c>
      <c r="C405" s="137" t="s">
        <v>522</v>
      </c>
      <c r="D405" s="138" t="s">
        <v>386</v>
      </c>
      <c r="E405" s="139" t="s">
        <v>614</v>
      </c>
      <c r="F405" s="140"/>
      <c r="G405" s="135">
        <f>G409+G415+G418+G406+G412</f>
        <v>29468078.359999999</v>
      </c>
      <c r="H405" s="135">
        <f t="shared" ref="H405:I405" si="133">H409+H415+H418+H406+H412</f>
        <v>22705352.869999997</v>
      </c>
      <c r="I405" s="135">
        <f t="shared" si="133"/>
        <v>6762725.4900000002</v>
      </c>
    </row>
    <row r="406" spans="1:9" s="75" customFormat="1" ht="92.4" customHeight="1" x14ac:dyDescent="0.3">
      <c r="A406" s="117" t="s">
        <v>735</v>
      </c>
      <c r="B406" s="136" t="s">
        <v>592</v>
      </c>
      <c r="C406" s="137" t="s">
        <v>522</v>
      </c>
      <c r="D406" s="138" t="s">
        <v>386</v>
      </c>
      <c r="E406" s="139" t="s">
        <v>737</v>
      </c>
      <c r="F406" s="140"/>
      <c r="G406" s="135">
        <f>G407</f>
        <v>0</v>
      </c>
      <c r="H406" s="135">
        <f>H407</f>
        <v>0</v>
      </c>
      <c r="I406" s="135">
        <f t="shared" si="120"/>
        <v>0</v>
      </c>
    </row>
    <row r="407" spans="1:9" s="75" customFormat="1" ht="35.4" customHeight="1" x14ac:dyDescent="0.3">
      <c r="A407" s="93" t="s">
        <v>599</v>
      </c>
      <c r="B407" s="136" t="s">
        <v>592</v>
      </c>
      <c r="C407" s="137" t="s">
        <v>522</v>
      </c>
      <c r="D407" s="138" t="s">
        <v>386</v>
      </c>
      <c r="E407" s="139" t="s">
        <v>737</v>
      </c>
      <c r="F407" s="140">
        <v>600</v>
      </c>
      <c r="G407" s="135">
        <f>G408</f>
        <v>0</v>
      </c>
      <c r="H407" s="135">
        <f>H408</f>
        <v>0</v>
      </c>
      <c r="I407" s="135">
        <f t="shared" si="120"/>
        <v>0</v>
      </c>
    </row>
    <row r="408" spans="1:9" s="75" customFormat="1" ht="29.4" customHeight="1" x14ac:dyDescent="0.3">
      <c r="A408" s="93" t="s">
        <v>201</v>
      </c>
      <c r="B408" s="136" t="s">
        <v>592</v>
      </c>
      <c r="C408" s="137" t="s">
        <v>522</v>
      </c>
      <c r="D408" s="138" t="s">
        <v>386</v>
      </c>
      <c r="E408" s="139" t="s">
        <v>737</v>
      </c>
      <c r="F408" s="140">
        <v>610</v>
      </c>
      <c r="G408" s="135">
        <v>0</v>
      </c>
      <c r="H408" s="135">
        <v>0</v>
      </c>
      <c r="I408" s="135">
        <f t="shared" si="120"/>
        <v>0</v>
      </c>
    </row>
    <row r="409" spans="1:9" s="75" customFormat="1" ht="34.5" customHeight="1" x14ac:dyDescent="0.3">
      <c r="A409" s="93" t="s">
        <v>600</v>
      </c>
      <c r="B409" s="136" t="s">
        <v>592</v>
      </c>
      <c r="C409" s="137" t="s">
        <v>522</v>
      </c>
      <c r="D409" s="138" t="s">
        <v>386</v>
      </c>
      <c r="E409" s="139" t="s">
        <v>615</v>
      </c>
      <c r="F409" s="140"/>
      <c r="G409" s="141">
        <f>G410</f>
        <v>1654000</v>
      </c>
      <c r="H409" s="141">
        <f t="shared" ref="H409:H413" si="134">H410</f>
        <v>870601.15</v>
      </c>
      <c r="I409" s="135">
        <f t="shared" si="120"/>
        <v>783398.85</v>
      </c>
    </row>
    <row r="410" spans="1:9" s="75" customFormat="1" ht="31.2" customHeight="1" x14ac:dyDescent="0.3">
      <c r="A410" s="93" t="s">
        <v>599</v>
      </c>
      <c r="B410" s="136" t="s">
        <v>592</v>
      </c>
      <c r="C410" s="137" t="s">
        <v>522</v>
      </c>
      <c r="D410" s="138" t="s">
        <v>386</v>
      </c>
      <c r="E410" s="139" t="s">
        <v>615</v>
      </c>
      <c r="F410" s="140">
        <v>600</v>
      </c>
      <c r="G410" s="141">
        <f>G411</f>
        <v>1654000</v>
      </c>
      <c r="H410" s="141">
        <f t="shared" si="134"/>
        <v>870601.15</v>
      </c>
      <c r="I410" s="135">
        <f t="shared" si="120"/>
        <v>783398.85</v>
      </c>
    </row>
    <row r="411" spans="1:9" s="75" customFormat="1" ht="18" customHeight="1" x14ac:dyDescent="0.3">
      <c r="A411" s="93" t="s">
        <v>201</v>
      </c>
      <c r="B411" s="136" t="s">
        <v>592</v>
      </c>
      <c r="C411" s="137" t="s">
        <v>522</v>
      </c>
      <c r="D411" s="138" t="s">
        <v>386</v>
      </c>
      <c r="E411" s="139" t="s">
        <v>615</v>
      </c>
      <c r="F411" s="140">
        <v>610</v>
      </c>
      <c r="G411" s="141">
        <v>1654000</v>
      </c>
      <c r="H411" s="141">
        <v>870601.15</v>
      </c>
      <c r="I411" s="135">
        <f t="shared" si="120"/>
        <v>783398.85</v>
      </c>
    </row>
    <row r="412" spans="1:9" s="75" customFormat="1" ht="48" customHeight="1" x14ac:dyDescent="0.3">
      <c r="A412" s="93" t="s">
        <v>827</v>
      </c>
      <c r="B412" s="136" t="s">
        <v>592</v>
      </c>
      <c r="C412" s="137" t="s">
        <v>522</v>
      </c>
      <c r="D412" s="138" t="s">
        <v>386</v>
      </c>
      <c r="E412" s="139" t="s">
        <v>826</v>
      </c>
      <c r="F412" s="140"/>
      <c r="G412" s="141">
        <f>G413</f>
        <v>572900</v>
      </c>
      <c r="H412" s="141">
        <f t="shared" si="134"/>
        <v>187306.18</v>
      </c>
      <c r="I412" s="135">
        <f t="shared" ref="I412:I414" si="135">G412-H412</f>
        <v>385593.82</v>
      </c>
    </row>
    <row r="413" spans="1:9" s="75" customFormat="1" ht="31.2" customHeight="1" x14ac:dyDescent="0.3">
      <c r="A413" s="93" t="s">
        <v>599</v>
      </c>
      <c r="B413" s="136" t="s">
        <v>592</v>
      </c>
      <c r="C413" s="137" t="s">
        <v>522</v>
      </c>
      <c r="D413" s="138" t="s">
        <v>386</v>
      </c>
      <c r="E413" s="139" t="s">
        <v>826</v>
      </c>
      <c r="F413" s="140">
        <v>600</v>
      </c>
      <c r="G413" s="141">
        <f>G414</f>
        <v>572900</v>
      </c>
      <c r="H413" s="141">
        <f t="shared" si="134"/>
        <v>187306.18</v>
      </c>
      <c r="I413" s="135">
        <f t="shared" si="135"/>
        <v>385593.82</v>
      </c>
    </row>
    <row r="414" spans="1:9" s="75" customFormat="1" ht="19.8" customHeight="1" x14ac:dyDescent="0.3">
      <c r="A414" s="93" t="s">
        <v>201</v>
      </c>
      <c r="B414" s="136" t="s">
        <v>592</v>
      </c>
      <c r="C414" s="137" t="s">
        <v>522</v>
      </c>
      <c r="D414" s="138" t="s">
        <v>386</v>
      </c>
      <c r="E414" s="139" t="s">
        <v>826</v>
      </c>
      <c r="F414" s="140">
        <v>610</v>
      </c>
      <c r="G414" s="141">
        <v>572900</v>
      </c>
      <c r="H414" s="141">
        <v>187306.18</v>
      </c>
      <c r="I414" s="135">
        <f t="shared" si="135"/>
        <v>385593.82</v>
      </c>
    </row>
    <row r="415" spans="1:9" s="75" customFormat="1" ht="28.5" customHeight="1" x14ac:dyDescent="0.3">
      <c r="A415" s="93" t="s">
        <v>600</v>
      </c>
      <c r="B415" s="136" t="s">
        <v>592</v>
      </c>
      <c r="C415" s="137" t="s">
        <v>522</v>
      </c>
      <c r="D415" s="138" t="s">
        <v>386</v>
      </c>
      <c r="E415" s="139" t="s">
        <v>616</v>
      </c>
      <c r="F415" s="140"/>
      <c r="G415" s="168">
        <f>G416</f>
        <v>1654000</v>
      </c>
      <c r="H415" s="168">
        <f t="shared" ref="H415:H416" si="136">H416</f>
        <v>611000.25</v>
      </c>
      <c r="I415" s="135">
        <f t="shared" si="120"/>
        <v>1042999.75</v>
      </c>
    </row>
    <row r="416" spans="1:9" s="75" customFormat="1" ht="34.799999999999997" customHeight="1" x14ac:dyDescent="0.3">
      <c r="A416" s="93" t="s">
        <v>599</v>
      </c>
      <c r="B416" s="136" t="s">
        <v>592</v>
      </c>
      <c r="C416" s="137" t="s">
        <v>522</v>
      </c>
      <c r="D416" s="138" t="s">
        <v>386</v>
      </c>
      <c r="E416" s="139" t="s">
        <v>616</v>
      </c>
      <c r="F416" s="140">
        <v>600</v>
      </c>
      <c r="G416" s="186">
        <f>G417</f>
        <v>1654000</v>
      </c>
      <c r="H416" s="186">
        <f t="shared" si="136"/>
        <v>611000.25</v>
      </c>
      <c r="I416" s="135">
        <f t="shared" si="120"/>
        <v>1042999.75</v>
      </c>
    </row>
    <row r="417" spans="1:9" s="75" customFormat="1" ht="19.5" customHeight="1" x14ac:dyDescent="0.3">
      <c r="A417" s="93" t="s">
        <v>201</v>
      </c>
      <c r="B417" s="136" t="s">
        <v>592</v>
      </c>
      <c r="C417" s="137" t="s">
        <v>522</v>
      </c>
      <c r="D417" s="138" t="s">
        <v>386</v>
      </c>
      <c r="E417" s="139" t="s">
        <v>616</v>
      </c>
      <c r="F417" s="140">
        <v>610</v>
      </c>
      <c r="G417" s="186">
        <v>1654000</v>
      </c>
      <c r="H417" s="186">
        <v>611000.25</v>
      </c>
      <c r="I417" s="135">
        <f t="shared" si="120"/>
        <v>1042999.75</v>
      </c>
    </row>
    <row r="418" spans="1:9" s="75" customFormat="1" ht="46.5" customHeight="1" x14ac:dyDescent="0.3">
      <c r="A418" s="92" t="s">
        <v>604</v>
      </c>
      <c r="B418" s="136" t="s">
        <v>592</v>
      </c>
      <c r="C418" s="137" t="s">
        <v>522</v>
      </c>
      <c r="D418" s="138" t="s">
        <v>386</v>
      </c>
      <c r="E418" s="139" t="s">
        <v>617</v>
      </c>
      <c r="F418" s="140"/>
      <c r="G418" s="186">
        <f>G419</f>
        <v>25587178.359999999</v>
      </c>
      <c r="H418" s="135">
        <f t="shared" ref="H418:H419" si="137">H419</f>
        <v>21036445.289999999</v>
      </c>
      <c r="I418" s="135">
        <f t="shared" si="120"/>
        <v>4550733.07</v>
      </c>
    </row>
    <row r="419" spans="1:9" s="75" customFormat="1" ht="40.950000000000003" customHeight="1" x14ac:dyDescent="0.3">
      <c r="A419" s="93" t="s">
        <v>599</v>
      </c>
      <c r="B419" s="136" t="s">
        <v>592</v>
      </c>
      <c r="C419" s="137" t="s">
        <v>522</v>
      </c>
      <c r="D419" s="138" t="s">
        <v>386</v>
      </c>
      <c r="E419" s="139" t="s">
        <v>617</v>
      </c>
      <c r="F419" s="140">
        <v>600</v>
      </c>
      <c r="G419" s="141">
        <f>G420</f>
        <v>25587178.359999999</v>
      </c>
      <c r="H419" s="141">
        <f t="shared" si="137"/>
        <v>21036445.289999999</v>
      </c>
      <c r="I419" s="135">
        <f t="shared" si="120"/>
        <v>4550733.07</v>
      </c>
    </row>
    <row r="420" spans="1:9" s="75" customFormat="1" ht="19.5" customHeight="1" x14ac:dyDescent="0.3">
      <c r="A420" s="93" t="s">
        <v>201</v>
      </c>
      <c r="B420" s="136" t="s">
        <v>592</v>
      </c>
      <c r="C420" s="137" t="s">
        <v>522</v>
      </c>
      <c r="D420" s="138" t="s">
        <v>386</v>
      </c>
      <c r="E420" s="139" t="s">
        <v>617</v>
      </c>
      <c r="F420" s="140">
        <v>610</v>
      </c>
      <c r="G420" s="141">
        <v>25587178.359999999</v>
      </c>
      <c r="H420" s="152">
        <v>21036445.289999999</v>
      </c>
      <c r="I420" s="135">
        <f t="shared" si="120"/>
        <v>4550733.07</v>
      </c>
    </row>
    <row r="421" spans="1:9" s="75" customFormat="1" ht="42.75" customHeight="1" x14ac:dyDescent="0.3">
      <c r="A421" s="95" t="s">
        <v>618</v>
      </c>
      <c r="B421" s="136" t="s">
        <v>592</v>
      </c>
      <c r="C421" s="137" t="s">
        <v>522</v>
      </c>
      <c r="D421" s="138" t="s">
        <v>386</v>
      </c>
      <c r="E421" s="139" t="s">
        <v>619</v>
      </c>
      <c r="F421" s="140"/>
      <c r="G421" s="141">
        <f>G428+G431+G422+G425</f>
        <v>18484200</v>
      </c>
      <c r="H421" s="141">
        <f t="shared" ref="H421" si="138">H428+H431+H422+H425</f>
        <v>5940923.6699999999</v>
      </c>
      <c r="I421" s="135">
        <f t="shared" si="120"/>
        <v>12543276.33</v>
      </c>
    </row>
    <row r="422" spans="1:9" s="75" customFormat="1" ht="63.75" customHeight="1" x14ac:dyDescent="0.3">
      <c r="A422" s="93" t="s">
        <v>620</v>
      </c>
      <c r="B422" s="136" t="s">
        <v>592</v>
      </c>
      <c r="C422" s="137" t="s">
        <v>522</v>
      </c>
      <c r="D422" s="138" t="s">
        <v>386</v>
      </c>
      <c r="E422" s="139" t="s">
        <v>621</v>
      </c>
      <c r="F422" s="140"/>
      <c r="G422" s="141">
        <f>G423</f>
        <v>560000</v>
      </c>
      <c r="H422" s="141">
        <f t="shared" ref="H422:H423" si="139">H423</f>
        <v>160000</v>
      </c>
      <c r="I422" s="135">
        <f t="shared" si="120"/>
        <v>400000</v>
      </c>
    </row>
    <row r="423" spans="1:9" s="75" customFormat="1" ht="46.5" customHeight="1" x14ac:dyDescent="0.3">
      <c r="A423" s="93" t="s">
        <v>599</v>
      </c>
      <c r="B423" s="136" t="s">
        <v>592</v>
      </c>
      <c r="C423" s="137" t="s">
        <v>522</v>
      </c>
      <c r="D423" s="138" t="s">
        <v>386</v>
      </c>
      <c r="E423" s="139" t="s">
        <v>621</v>
      </c>
      <c r="F423" s="140">
        <v>600</v>
      </c>
      <c r="G423" s="141">
        <f>G424</f>
        <v>560000</v>
      </c>
      <c r="H423" s="141">
        <f t="shared" si="139"/>
        <v>160000</v>
      </c>
      <c r="I423" s="135">
        <f t="shared" si="120"/>
        <v>400000</v>
      </c>
    </row>
    <row r="424" spans="1:9" s="75" customFormat="1" ht="17.25" customHeight="1" x14ac:dyDescent="0.3">
      <c r="A424" s="93" t="s">
        <v>201</v>
      </c>
      <c r="B424" s="136" t="s">
        <v>592</v>
      </c>
      <c r="C424" s="137" t="s">
        <v>522</v>
      </c>
      <c r="D424" s="138" t="s">
        <v>386</v>
      </c>
      <c r="E424" s="139" t="s">
        <v>621</v>
      </c>
      <c r="F424" s="140">
        <v>610</v>
      </c>
      <c r="G424" s="141">
        <v>560000</v>
      </c>
      <c r="H424" s="152">
        <v>160000</v>
      </c>
      <c r="I424" s="135">
        <f t="shared" si="120"/>
        <v>400000</v>
      </c>
    </row>
    <row r="425" spans="1:9" s="75" customFormat="1" ht="46.5" customHeight="1" x14ac:dyDescent="0.3">
      <c r="A425" s="93" t="s">
        <v>622</v>
      </c>
      <c r="B425" s="136" t="s">
        <v>592</v>
      </c>
      <c r="C425" s="137" t="s">
        <v>522</v>
      </c>
      <c r="D425" s="138" t="s">
        <v>386</v>
      </c>
      <c r="E425" s="139" t="s">
        <v>623</v>
      </c>
      <c r="F425" s="140"/>
      <c r="G425" s="141">
        <f>G426</f>
        <v>5183100</v>
      </c>
      <c r="H425" s="141">
        <f t="shared" ref="H425:H426" si="140">H426</f>
        <v>1784568.71</v>
      </c>
      <c r="I425" s="135">
        <f t="shared" si="120"/>
        <v>3398531.29</v>
      </c>
    </row>
    <row r="426" spans="1:9" s="75" customFormat="1" ht="49.5" customHeight="1" x14ac:dyDescent="0.3">
      <c r="A426" s="93" t="s">
        <v>599</v>
      </c>
      <c r="B426" s="136" t="s">
        <v>592</v>
      </c>
      <c r="C426" s="137" t="s">
        <v>522</v>
      </c>
      <c r="D426" s="138" t="s">
        <v>386</v>
      </c>
      <c r="E426" s="139" t="s">
        <v>623</v>
      </c>
      <c r="F426" s="140">
        <v>600</v>
      </c>
      <c r="G426" s="141">
        <f>G427</f>
        <v>5183100</v>
      </c>
      <c r="H426" s="141">
        <f t="shared" si="140"/>
        <v>1784568.71</v>
      </c>
      <c r="I426" s="135">
        <f t="shared" si="120"/>
        <v>3398531.29</v>
      </c>
    </row>
    <row r="427" spans="1:9" s="75" customFormat="1" ht="22.5" customHeight="1" x14ac:dyDescent="0.3">
      <c r="A427" s="93" t="s">
        <v>201</v>
      </c>
      <c r="B427" s="136" t="s">
        <v>592</v>
      </c>
      <c r="C427" s="137" t="s">
        <v>522</v>
      </c>
      <c r="D427" s="138" t="s">
        <v>386</v>
      </c>
      <c r="E427" s="139" t="s">
        <v>623</v>
      </c>
      <c r="F427" s="140">
        <v>610</v>
      </c>
      <c r="G427" s="141">
        <v>5183100</v>
      </c>
      <c r="H427" s="152">
        <v>1784568.71</v>
      </c>
      <c r="I427" s="135">
        <f t="shared" si="120"/>
        <v>3398531.29</v>
      </c>
    </row>
    <row r="428" spans="1:9" s="75" customFormat="1" ht="102.75" customHeight="1" x14ac:dyDescent="0.3">
      <c r="A428" s="93" t="s">
        <v>624</v>
      </c>
      <c r="B428" s="136" t="s">
        <v>592</v>
      </c>
      <c r="C428" s="137" t="s">
        <v>522</v>
      </c>
      <c r="D428" s="138" t="s">
        <v>386</v>
      </c>
      <c r="E428" s="139" t="s">
        <v>625</v>
      </c>
      <c r="F428" s="140"/>
      <c r="G428" s="141">
        <f>G429</f>
        <v>1680000</v>
      </c>
      <c r="H428" s="141">
        <f t="shared" ref="H428:H429" si="141">H429</f>
        <v>480000</v>
      </c>
      <c r="I428" s="135">
        <f t="shared" si="120"/>
        <v>1200000</v>
      </c>
    </row>
    <row r="429" spans="1:9" s="75" customFormat="1" ht="47.25" customHeight="1" x14ac:dyDescent="0.3">
      <c r="A429" s="93" t="s">
        <v>599</v>
      </c>
      <c r="B429" s="136" t="s">
        <v>592</v>
      </c>
      <c r="C429" s="137" t="s">
        <v>522</v>
      </c>
      <c r="D429" s="138" t="s">
        <v>386</v>
      </c>
      <c r="E429" s="139" t="s">
        <v>625</v>
      </c>
      <c r="F429" s="140">
        <v>600</v>
      </c>
      <c r="G429" s="141">
        <f>G430</f>
        <v>1680000</v>
      </c>
      <c r="H429" s="141">
        <f t="shared" si="141"/>
        <v>480000</v>
      </c>
      <c r="I429" s="135">
        <f t="shared" si="120"/>
        <v>1200000</v>
      </c>
    </row>
    <row r="430" spans="1:9" s="75" customFormat="1" ht="19.5" customHeight="1" x14ac:dyDescent="0.3">
      <c r="A430" s="93" t="s">
        <v>201</v>
      </c>
      <c r="B430" s="136" t="s">
        <v>592</v>
      </c>
      <c r="C430" s="137" t="s">
        <v>522</v>
      </c>
      <c r="D430" s="138" t="s">
        <v>386</v>
      </c>
      <c r="E430" s="139" t="s">
        <v>625</v>
      </c>
      <c r="F430" s="140">
        <v>610</v>
      </c>
      <c r="G430" s="141">
        <v>1680000</v>
      </c>
      <c r="H430" s="152">
        <v>480000</v>
      </c>
      <c r="I430" s="135">
        <f t="shared" si="120"/>
        <v>1200000</v>
      </c>
    </row>
    <row r="431" spans="1:9" s="75" customFormat="1" ht="103.5" customHeight="1" x14ac:dyDescent="0.3">
      <c r="A431" s="93" t="s">
        <v>626</v>
      </c>
      <c r="B431" s="136" t="s">
        <v>592</v>
      </c>
      <c r="C431" s="137" t="s">
        <v>522</v>
      </c>
      <c r="D431" s="138" t="s">
        <v>386</v>
      </c>
      <c r="E431" s="139" t="s">
        <v>627</v>
      </c>
      <c r="F431" s="140"/>
      <c r="G431" s="141">
        <f>G432</f>
        <v>11061100</v>
      </c>
      <c r="H431" s="141">
        <f t="shared" ref="H431:H432" si="142">H432</f>
        <v>3516354.96</v>
      </c>
      <c r="I431" s="135">
        <f t="shared" si="120"/>
        <v>7544745.04</v>
      </c>
    </row>
    <row r="432" spans="1:9" s="75" customFormat="1" ht="45.75" customHeight="1" x14ac:dyDescent="0.3">
      <c r="A432" s="93" t="s">
        <v>599</v>
      </c>
      <c r="B432" s="136" t="s">
        <v>592</v>
      </c>
      <c r="C432" s="137" t="s">
        <v>522</v>
      </c>
      <c r="D432" s="138" t="s">
        <v>386</v>
      </c>
      <c r="E432" s="139" t="s">
        <v>627</v>
      </c>
      <c r="F432" s="140">
        <v>600</v>
      </c>
      <c r="G432" s="141">
        <f>G433</f>
        <v>11061100</v>
      </c>
      <c r="H432" s="141">
        <f t="shared" si="142"/>
        <v>3516354.96</v>
      </c>
      <c r="I432" s="135">
        <f t="shared" si="120"/>
        <v>7544745.04</v>
      </c>
    </row>
    <row r="433" spans="1:9" s="75" customFormat="1" ht="19.5" customHeight="1" x14ac:dyDescent="0.3">
      <c r="A433" s="93" t="s">
        <v>201</v>
      </c>
      <c r="B433" s="136" t="s">
        <v>592</v>
      </c>
      <c r="C433" s="137" t="s">
        <v>522</v>
      </c>
      <c r="D433" s="138" t="s">
        <v>386</v>
      </c>
      <c r="E433" s="139" t="s">
        <v>627</v>
      </c>
      <c r="F433" s="140">
        <v>610</v>
      </c>
      <c r="G433" s="141">
        <v>11061100</v>
      </c>
      <c r="H433" s="152">
        <v>3516354.96</v>
      </c>
      <c r="I433" s="135">
        <f t="shared" si="120"/>
        <v>7544745.04</v>
      </c>
    </row>
    <row r="434" spans="1:9" s="75" customFormat="1" ht="50.25" customHeight="1" x14ac:dyDescent="0.3">
      <c r="A434" s="95" t="s">
        <v>628</v>
      </c>
      <c r="B434" s="136" t="s">
        <v>592</v>
      </c>
      <c r="C434" s="137" t="s">
        <v>522</v>
      </c>
      <c r="D434" s="138" t="s">
        <v>386</v>
      </c>
      <c r="E434" s="139" t="s">
        <v>629</v>
      </c>
      <c r="F434" s="140"/>
      <c r="G434" s="141">
        <f>G435</f>
        <v>157900</v>
      </c>
      <c r="H434" s="141">
        <f t="shared" ref="H434:H436" si="143">H435</f>
        <v>0</v>
      </c>
      <c r="I434" s="135">
        <f t="shared" si="120"/>
        <v>157900</v>
      </c>
    </row>
    <row r="435" spans="1:9" s="75" customFormat="1" ht="76.5" customHeight="1" x14ac:dyDescent="0.3">
      <c r="A435" s="93" t="s">
        <v>630</v>
      </c>
      <c r="B435" s="136" t="s">
        <v>592</v>
      </c>
      <c r="C435" s="137" t="s">
        <v>522</v>
      </c>
      <c r="D435" s="138" t="s">
        <v>386</v>
      </c>
      <c r="E435" s="139" t="s">
        <v>631</v>
      </c>
      <c r="F435" s="140"/>
      <c r="G435" s="141">
        <f>G436</f>
        <v>157900</v>
      </c>
      <c r="H435" s="141">
        <f t="shared" si="143"/>
        <v>0</v>
      </c>
      <c r="I435" s="135">
        <f t="shared" si="120"/>
        <v>157900</v>
      </c>
    </row>
    <row r="436" spans="1:9" s="75" customFormat="1" ht="46.5" customHeight="1" x14ac:dyDescent="0.3">
      <c r="A436" s="93" t="s">
        <v>599</v>
      </c>
      <c r="B436" s="136" t="s">
        <v>592</v>
      </c>
      <c r="C436" s="137" t="s">
        <v>522</v>
      </c>
      <c r="D436" s="138" t="s">
        <v>386</v>
      </c>
      <c r="E436" s="139" t="s">
        <v>631</v>
      </c>
      <c r="F436" s="140">
        <v>600</v>
      </c>
      <c r="G436" s="141">
        <f>G437</f>
        <v>157900</v>
      </c>
      <c r="H436" s="141">
        <f t="shared" si="143"/>
        <v>0</v>
      </c>
      <c r="I436" s="135">
        <f t="shared" ref="I436:I508" si="144">G436-H436</f>
        <v>157900</v>
      </c>
    </row>
    <row r="437" spans="1:9" s="75" customFormat="1" ht="20.25" customHeight="1" x14ac:dyDescent="0.3">
      <c r="A437" s="93" t="s">
        <v>201</v>
      </c>
      <c r="B437" s="136" t="s">
        <v>592</v>
      </c>
      <c r="C437" s="137" t="s">
        <v>522</v>
      </c>
      <c r="D437" s="138" t="s">
        <v>386</v>
      </c>
      <c r="E437" s="139" t="s">
        <v>631</v>
      </c>
      <c r="F437" s="140">
        <v>610</v>
      </c>
      <c r="G437" s="141">
        <v>157900</v>
      </c>
      <c r="H437" s="152">
        <v>0</v>
      </c>
      <c r="I437" s="135">
        <f t="shared" si="144"/>
        <v>157900</v>
      </c>
    </row>
    <row r="438" spans="1:9" s="75" customFormat="1" ht="52.5" customHeight="1" x14ac:dyDescent="0.3">
      <c r="A438" s="93" t="s">
        <v>441</v>
      </c>
      <c r="B438" s="136" t="s">
        <v>592</v>
      </c>
      <c r="C438" s="137" t="s">
        <v>522</v>
      </c>
      <c r="D438" s="138" t="s">
        <v>386</v>
      </c>
      <c r="E438" s="139" t="s">
        <v>442</v>
      </c>
      <c r="F438" s="140"/>
      <c r="G438" s="141">
        <f>G439</f>
        <v>9956000</v>
      </c>
      <c r="H438" s="141">
        <f t="shared" ref="H438:H441" si="145">H439</f>
        <v>9956000</v>
      </c>
      <c r="I438" s="135">
        <f t="shared" si="144"/>
        <v>0</v>
      </c>
    </row>
    <row r="439" spans="1:9" s="75" customFormat="1" ht="30.75" customHeight="1" x14ac:dyDescent="0.3">
      <c r="A439" s="93" t="s">
        <v>443</v>
      </c>
      <c r="B439" s="136" t="s">
        <v>592</v>
      </c>
      <c r="C439" s="137" t="s">
        <v>522</v>
      </c>
      <c r="D439" s="138" t="s">
        <v>386</v>
      </c>
      <c r="E439" s="139" t="s">
        <v>444</v>
      </c>
      <c r="F439" s="140"/>
      <c r="G439" s="141">
        <f>G440</f>
        <v>9956000</v>
      </c>
      <c r="H439" s="141">
        <f>H440</f>
        <v>9956000</v>
      </c>
      <c r="I439" s="135">
        <f t="shared" si="144"/>
        <v>0</v>
      </c>
    </row>
    <row r="440" spans="1:9" s="75" customFormat="1" ht="48.75" customHeight="1" x14ac:dyDescent="0.3">
      <c r="A440" s="118" t="s">
        <v>632</v>
      </c>
      <c r="B440" s="136" t="s">
        <v>592</v>
      </c>
      <c r="C440" s="137" t="s">
        <v>522</v>
      </c>
      <c r="D440" s="138" t="s">
        <v>386</v>
      </c>
      <c r="E440" s="139" t="s">
        <v>633</v>
      </c>
      <c r="F440" s="140"/>
      <c r="G440" s="141">
        <f>G441</f>
        <v>9956000</v>
      </c>
      <c r="H440" s="141">
        <f t="shared" si="145"/>
        <v>9956000</v>
      </c>
      <c r="I440" s="135">
        <f t="shared" si="144"/>
        <v>0</v>
      </c>
    </row>
    <row r="441" spans="1:9" s="75" customFormat="1" ht="47.25" customHeight="1" x14ac:dyDescent="0.3">
      <c r="A441" s="93" t="s">
        <v>599</v>
      </c>
      <c r="B441" s="136" t="s">
        <v>592</v>
      </c>
      <c r="C441" s="137" t="s">
        <v>522</v>
      </c>
      <c r="D441" s="138" t="s">
        <v>386</v>
      </c>
      <c r="E441" s="139" t="s">
        <v>633</v>
      </c>
      <c r="F441" s="140">
        <v>600</v>
      </c>
      <c r="G441" s="141">
        <f>G442</f>
        <v>9956000</v>
      </c>
      <c r="H441" s="141">
        <f t="shared" si="145"/>
        <v>9956000</v>
      </c>
      <c r="I441" s="135">
        <f t="shared" si="144"/>
        <v>0</v>
      </c>
    </row>
    <row r="442" spans="1:9" s="75" customFormat="1" ht="17.25" customHeight="1" x14ac:dyDescent="0.3">
      <c r="A442" s="93" t="s">
        <v>201</v>
      </c>
      <c r="B442" s="136" t="s">
        <v>592</v>
      </c>
      <c r="C442" s="137" t="s">
        <v>522</v>
      </c>
      <c r="D442" s="138" t="s">
        <v>386</v>
      </c>
      <c r="E442" s="139" t="s">
        <v>633</v>
      </c>
      <c r="F442" s="140">
        <v>610</v>
      </c>
      <c r="G442" s="141">
        <v>9956000</v>
      </c>
      <c r="H442" s="141">
        <v>9956000</v>
      </c>
      <c r="I442" s="135">
        <f t="shared" si="144"/>
        <v>0</v>
      </c>
    </row>
    <row r="443" spans="1:9" s="75" customFormat="1" ht="36" customHeight="1" x14ac:dyDescent="0.3">
      <c r="A443" s="93" t="s">
        <v>407</v>
      </c>
      <c r="B443" s="136" t="s">
        <v>592</v>
      </c>
      <c r="C443" s="137" t="s">
        <v>522</v>
      </c>
      <c r="D443" s="211" t="s">
        <v>386</v>
      </c>
      <c r="E443" s="212" t="s">
        <v>408</v>
      </c>
      <c r="F443" s="213"/>
      <c r="G443" s="141">
        <f>G448+G444</f>
        <v>235429850</v>
      </c>
      <c r="H443" s="141">
        <f t="shared" ref="H443" si="146">H448+H444</f>
        <v>150980643.43999997</v>
      </c>
      <c r="I443" s="135">
        <f t="shared" si="144"/>
        <v>84449206.560000032</v>
      </c>
    </row>
    <row r="444" spans="1:9" s="75" customFormat="1" ht="33" customHeight="1" x14ac:dyDescent="0.3">
      <c r="A444" s="93" t="s">
        <v>553</v>
      </c>
      <c r="B444" s="136" t="s">
        <v>592</v>
      </c>
      <c r="C444" s="137" t="s">
        <v>522</v>
      </c>
      <c r="D444" s="211" t="s">
        <v>386</v>
      </c>
      <c r="E444" s="215" t="s">
        <v>554</v>
      </c>
      <c r="F444" s="216"/>
      <c r="G444" s="141">
        <f t="shared" ref="G444:H446" si="147">G445</f>
        <v>8129800</v>
      </c>
      <c r="H444" s="141">
        <f t="shared" si="147"/>
        <v>4591364.2</v>
      </c>
      <c r="I444" s="135">
        <f t="shared" si="144"/>
        <v>3538435.8</v>
      </c>
    </row>
    <row r="445" spans="1:9" s="75" customFormat="1" ht="73.5" customHeight="1" x14ac:dyDescent="0.3">
      <c r="A445" s="93" t="s">
        <v>634</v>
      </c>
      <c r="B445" s="136" t="s">
        <v>592</v>
      </c>
      <c r="C445" s="137" t="s">
        <v>522</v>
      </c>
      <c r="D445" s="211" t="s">
        <v>386</v>
      </c>
      <c r="E445" s="212" t="s">
        <v>635</v>
      </c>
      <c r="F445" s="216"/>
      <c r="G445" s="141">
        <f t="shared" si="147"/>
        <v>8129800</v>
      </c>
      <c r="H445" s="141">
        <f t="shared" si="147"/>
        <v>4591364.2</v>
      </c>
      <c r="I445" s="135">
        <f t="shared" si="144"/>
        <v>3538435.8</v>
      </c>
    </row>
    <row r="446" spans="1:9" s="75" customFormat="1" ht="48.75" customHeight="1" x14ac:dyDescent="0.3">
      <c r="A446" s="93" t="s">
        <v>599</v>
      </c>
      <c r="B446" s="136" t="s">
        <v>592</v>
      </c>
      <c r="C446" s="137" t="s">
        <v>522</v>
      </c>
      <c r="D446" s="211" t="s">
        <v>386</v>
      </c>
      <c r="E446" s="212" t="s">
        <v>635</v>
      </c>
      <c r="F446" s="216">
        <v>600</v>
      </c>
      <c r="G446" s="141">
        <f t="shared" si="147"/>
        <v>8129800</v>
      </c>
      <c r="H446" s="141">
        <f t="shared" si="147"/>
        <v>4591364.2</v>
      </c>
      <c r="I446" s="135">
        <f t="shared" si="144"/>
        <v>3538435.8</v>
      </c>
    </row>
    <row r="447" spans="1:9" s="75" customFormat="1" ht="21" customHeight="1" x14ac:dyDescent="0.3">
      <c r="A447" s="93" t="s">
        <v>201</v>
      </c>
      <c r="B447" s="136" t="s">
        <v>592</v>
      </c>
      <c r="C447" s="137" t="s">
        <v>522</v>
      </c>
      <c r="D447" s="211" t="s">
        <v>386</v>
      </c>
      <c r="E447" s="212" t="s">
        <v>635</v>
      </c>
      <c r="F447" s="216">
        <v>610</v>
      </c>
      <c r="G447" s="141">
        <v>8129800</v>
      </c>
      <c r="H447" s="141">
        <v>4591364.2</v>
      </c>
      <c r="I447" s="135">
        <f t="shared" si="144"/>
        <v>3538435.8</v>
      </c>
    </row>
    <row r="448" spans="1:9" s="75" customFormat="1" ht="30" customHeight="1" x14ac:dyDescent="0.3">
      <c r="A448" s="95" t="s">
        <v>409</v>
      </c>
      <c r="B448" s="136" t="s">
        <v>592</v>
      </c>
      <c r="C448" s="167" t="s">
        <v>522</v>
      </c>
      <c r="D448" s="214" t="s">
        <v>386</v>
      </c>
      <c r="E448" s="215" t="s">
        <v>410</v>
      </c>
      <c r="F448" s="216"/>
      <c r="G448" s="141">
        <f>G452+G455+G458+G449</f>
        <v>227300050</v>
      </c>
      <c r="H448" s="141">
        <f t="shared" ref="H448:I448" si="148">H452+H455+H458+H449</f>
        <v>146389279.23999998</v>
      </c>
      <c r="I448" s="141">
        <f t="shared" si="148"/>
        <v>80910770.760000005</v>
      </c>
    </row>
    <row r="449" spans="1:9" s="75" customFormat="1" ht="70.8" customHeight="1" x14ac:dyDescent="0.3">
      <c r="A449" s="119" t="s">
        <v>828</v>
      </c>
      <c r="B449" s="136" t="s">
        <v>592</v>
      </c>
      <c r="C449" s="217" t="s">
        <v>522</v>
      </c>
      <c r="D449" s="218" t="s">
        <v>386</v>
      </c>
      <c r="E449" s="219" t="s">
        <v>609</v>
      </c>
      <c r="F449" s="220"/>
      <c r="G449" s="221">
        <f>G450</f>
        <v>84850</v>
      </c>
      <c r="H449" s="221">
        <f t="shared" ref="H449:H450" si="149">H450</f>
        <v>45081</v>
      </c>
      <c r="I449" s="135">
        <f t="shared" ref="I449:I451" si="150">G449-H449</f>
        <v>39769</v>
      </c>
    </row>
    <row r="450" spans="1:9" s="75" customFormat="1" ht="31.2" customHeight="1" x14ac:dyDescent="0.3">
      <c r="A450" s="93" t="s">
        <v>599</v>
      </c>
      <c r="B450" s="136" t="s">
        <v>592</v>
      </c>
      <c r="C450" s="137" t="s">
        <v>522</v>
      </c>
      <c r="D450" s="138" t="s">
        <v>386</v>
      </c>
      <c r="E450" s="219" t="s">
        <v>609</v>
      </c>
      <c r="F450" s="140">
        <v>600</v>
      </c>
      <c r="G450" s="141">
        <f>G451</f>
        <v>84850</v>
      </c>
      <c r="H450" s="141">
        <f t="shared" si="149"/>
        <v>45081</v>
      </c>
      <c r="I450" s="135">
        <f t="shared" si="150"/>
        <v>39769</v>
      </c>
    </row>
    <row r="451" spans="1:9" s="75" customFormat="1" ht="19.2" customHeight="1" x14ac:dyDescent="0.3">
      <c r="A451" s="93" t="s">
        <v>201</v>
      </c>
      <c r="B451" s="136" t="s">
        <v>592</v>
      </c>
      <c r="C451" s="137" t="s">
        <v>522</v>
      </c>
      <c r="D451" s="138" t="s">
        <v>386</v>
      </c>
      <c r="E451" s="219" t="s">
        <v>609</v>
      </c>
      <c r="F451" s="140">
        <v>610</v>
      </c>
      <c r="G451" s="141">
        <v>84850</v>
      </c>
      <c r="H451" s="152">
        <v>45081</v>
      </c>
      <c r="I451" s="135">
        <f t="shared" si="150"/>
        <v>39769</v>
      </c>
    </row>
    <row r="452" spans="1:9" ht="36" customHeight="1" x14ac:dyDescent="0.3">
      <c r="A452" s="119" t="s">
        <v>636</v>
      </c>
      <c r="B452" s="136" t="s">
        <v>592</v>
      </c>
      <c r="C452" s="217" t="s">
        <v>522</v>
      </c>
      <c r="D452" s="218" t="s">
        <v>386</v>
      </c>
      <c r="E452" s="219" t="s">
        <v>637</v>
      </c>
      <c r="F452" s="220"/>
      <c r="G452" s="221">
        <f>G453</f>
        <v>202412900</v>
      </c>
      <c r="H452" s="221">
        <f t="shared" ref="H452:H453" si="151">H453</f>
        <v>133019955.19</v>
      </c>
      <c r="I452" s="135">
        <f t="shared" si="144"/>
        <v>69392944.810000002</v>
      </c>
    </row>
    <row r="453" spans="1:9" s="75" customFormat="1" ht="42" customHeight="1" x14ac:dyDescent="0.3">
      <c r="A453" s="93" t="s">
        <v>599</v>
      </c>
      <c r="B453" s="136" t="s">
        <v>592</v>
      </c>
      <c r="C453" s="137" t="s">
        <v>522</v>
      </c>
      <c r="D453" s="138" t="s">
        <v>386</v>
      </c>
      <c r="E453" s="139" t="s">
        <v>637</v>
      </c>
      <c r="F453" s="140">
        <v>600</v>
      </c>
      <c r="G453" s="141">
        <f>G454</f>
        <v>202412900</v>
      </c>
      <c r="H453" s="141">
        <f t="shared" si="151"/>
        <v>133019955.19</v>
      </c>
      <c r="I453" s="135">
        <f t="shared" si="144"/>
        <v>69392944.810000002</v>
      </c>
    </row>
    <row r="454" spans="1:9" s="75" customFormat="1" ht="21.75" customHeight="1" x14ac:dyDescent="0.3">
      <c r="A454" s="93" t="s">
        <v>201</v>
      </c>
      <c r="B454" s="136" t="s">
        <v>592</v>
      </c>
      <c r="C454" s="137" t="s">
        <v>522</v>
      </c>
      <c r="D454" s="138" t="s">
        <v>386</v>
      </c>
      <c r="E454" s="139" t="s">
        <v>637</v>
      </c>
      <c r="F454" s="140">
        <v>610</v>
      </c>
      <c r="G454" s="141">
        <v>202412900</v>
      </c>
      <c r="H454" s="152">
        <v>133019955.19</v>
      </c>
      <c r="I454" s="135">
        <f t="shared" si="144"/>
        <v>69392944.810000002</v>
      </c>
    </row>
    <row r="455" spans="1:9" s="75" customFormat="1" ht="81.75" customHeight="1" x14ac:dyDescent="0.3">
      <c r="A455" s="93" t="s">
        <v>638</v>
      </c>
      <c r="B455" s="136" t="s">
        <v>592</v>
      </c>
      <c r="C455" s="137" t="s">
        <v>522</v>
      </c>
      <c r="D455" s="138" t="s">
        <v>386</v>
      </c>
      <c r="E455" s="139" t="s">
        <v>639</v>
      </c>
      <c r="F455" s="140"/>
      <c r="G455" s="141">
        <f>G456</f>
        <v>3511400</v>
      </c>
      <c r="H455" s="141">
        <f t="shared" ref="H455:H456" si="152">H456</f>
        <v>1757616.67</v>
      </c>
      <c r="I455" s="135">
        <f t="shared" si="144"/>
        <v>1753783.33</v>
      </c>
    </row>
    <row r="456" spans="1:9" s="75" customFormat="1" ht="52.5" customHeight="1" x14ac:dyDescent="0.3">
      <c r="A456" s="93" t="s">
        <v>599</v>
      </c>
      <c r="B456" s="136" t="s">
        <v>592</v>
      </c>
      <c r="C456" s="137" t="s">
        <v>522</v>
      </c>
      <c r="D456" s="138" t="s">
        <v>386</v>
      </c>
      <c r="E456" s="139" t="s">
        <v>639</v>
      </c>
      <c r="F456" s="140">
        <v>600</v>
      </c>
      <c r="G456" s="141">
        <f>G457</f>
        <v>3511400</v>
      </c>
      <c r="H456" s="141">
        <f t="shared" si="152"/>
        <v>1757616.67</v>
      </c>
      <c r="I456" s="135">
        <f t="shared" si="144"/>
        <v>1753783.33</v>
      </c>
    </row>
    <row r="457" spans="1:9" s="75" customFormat="1" ht="17.25" customHeight="1" x14ac:dyDescent="0.3">
      <c r="A457" s="93" t="s">
        <v>201</v>
      </c>
      <c r="B457" s="136" t="s">
        <v>592</v>
      </c>
      <c r="C457" s="137" t="s">
        <v>522</v>
      </c>
      <c r="D457" s="138" t="s">
        <v>386</v>
      </c>
      <c r="E457" s="139" t="s">
        <v>639</v>
      </c>
      <c r="F457" s="140">
        <v>610</v>
      </c>
      <c r="G457" s="168">
        <v>3511400</v>
      </c>
      <c r="H457" s="152">
        <v>1757616.67</v>
      </c>
      <c r="I457" s="135">
        <f t="shared" si="144"/>
        <v>1753783.33</v>
      </c>
    </row>
    <row r="458" spans="1:9" s="75" customFormat="1" ht="56.25" customHeight="1" x14ac:dyDescent="0.3">
      <c r="A458" s="93" t="s">
        <v>640</v>
      </c>
      <c r="B458" s="136" t="s">
        <v>592</v>
      </c>
      <c r="C458" s="137" t="s">
        <v>522</v>
      </c>
      <c r="D458" s="211" t="s">
        <v>386</v>
      </c>
      <c r="E458" s="139" t="s">
        <v>641</v>
      </c>
      <c r="F458" s="140"/>
      <c r="G458" s="141">
        <f>G459</f>
        <v>21290900</v>
      </c>
      <c r="H458" s="141">
        <f t="shared" ref="H458" si="153">H459</f>
        <v>11566626.380000001</v>
      </c>
      <c r="I458" s="135">
        <f t="shared" si="144"/>
        <v>9724273.6199999992</v>
      </c>
    </row>
    <row r="459" spans="1:9" s="75" customFormat="1" ht="45.75" customHeight="1" x14ac:dyDescent="0.3">
      <c r="A459" s="93" t="s">
        <v>599</v>
      </c>
      <c r="B459" s="136" t="s">
        <v>592</v>
      </c>
      <c r="C459" s="137" t="s">
        <v>522</v>
      </c>
      <c r="D459" s="211" t="s">
        <v>386</v>
      </c>
      <c r="E459" s="139" t="s">
        <v>641</v>
      </c>
      <c r="F459" s="140">
        <v>600</v>
      </c>
      <c r="G459" s="141">
        <f>G460</f>
        <v>21290900</v>
      </c>
      <c r="H459" s="141">
        <f>H460</f>
        <v>11566626.380000001</v>
      </c>
      <c r="I459" s="135">
        <f t="shared" si="144"/>
        <v>9724273.6199999992</v>
      </c>
    </row>
    <row r="460" spans="1:9" s="75" customFormat="1" ht="21" customHeight="1" x14ac:dyDescent="0.3">
      <c r="A460" s="93" t="s">
        <v>201</v>
      </c>
      <c r="B460" s="136" t="s">
        <v>592</v>
      </c>
      <c r="C460" s="137" t="s">
        <v>522</v>
      </c>
      <c r="D460" s="211" t="s">
        <v>386</v>
      </c>
      <c r="E460" s="139" t="s">
        <v>641</v>
      </c>
      <c r="F460" s="140">
        <v>610</v>
      </c>
      <c r="G460" s="141">
        <v>21290900</v>
      </c>
      <c r="H460" s="141">
        <v>11566626.380000001</v>
      </c>
      <c r="I460" s="135">
        <f t="shared" si="144"/>
        <v>9724273.6199999992</v>
      </c>
    </row>
    <row r="461" spans="1:9" s="75" customFormat="1" x14ac:dyDescent="0.3">
      <c r="A461" s="110" t="s">
        <v>213</v>
      </c>
      <c r="B461" s="142" t="s">
        <v>592</v>
      </c>
      <c r="C461" s="143" t="s">
        <v>522</v>
      </c>
      <c r="D461" s="144" t="s">
        <v>393</v>
      </c>
      <c r="E461" s="145"/>
      <c r="F461" s="146"/>
      <c r="G461" s="128">
        <f>G462+G479</f>
        <v>24395643.619999997</v>
      </c>
      <c r="H461" s="128">
        <f t="shared" ref="H461:I461" si="154">H462+H479</f>
        <v>15819489.219999999</v>
      </c>
      <c r="I461" s="128">
        <f t="shared" si="154"/>
        <v>8576154.3999999985</v>
      </c>
    </row>
    <row r="462" spans="1:9" s="75" customFormat="1" ht="32.25" customHeight="1" x14ac:dyDescent="0.3">
      <c r="A462" s="93" t="s">
        <v>593</v>
      </c>
      <c r="B462" s="136" t="s">
        <v>592</v>
      </c>
      <c r="C462" s="137" t="s">
        <v>522</v>
      </c>
      <c r="D462" s="138" t="s">
        <v>393</v>
      </c>
      <c r="E462" s="139" t="s">
        <v>594</v>
      </c>
      <c r="F462" s="140"/>
      <c r="G462" s="135">
        <f>G463+G474</f>
        <v>17955643.619999997</v>
      </c>
      <c r="H462" s="135">
        <f>H463+H474</f>
        <v>11955259.77</v>
      </c>
      <c r="I462" s="135">
        <f t="shared" si="144"/>
        <v>6000383.8499999978</v>
      </c>
    </row>
    <row r="463" spans="1:9" s="75" customFormat="1" ht="40.5" customHeight="1" x14ac:dyDescent="0.3">
      <c r="A463" s="117" t="s">
        <v>642</v>
      </c>
      <c r="B463" s="136" t="s">
        <v>592</v>
      </c>
      <c r="C463" s="137" t="s">
        <v>522</v>
      </c>
      <c r="D463" s="138" t="s">
        <v>393</v>
      </c>
      <c r="E463" s="139" t="s">
        <v>643</v>
      </c>
      <c r="F463" s="140"/>
      <c r="G463" s="135">
        <f>G464</f>
        <v>17756467.619999997</v>
      </c>
      <c r="H463" s="135">
        <f t="shared" ref="H463:H472" si="155">H464</f>
        <v>11955259.77</v>
      </c>
      <c r="I463" s="135">
        <f t="shared" si="144"/>
        <v>5801207.8499999978</v>
      </c>
    </row>
    <row r="464" spans="1:9" s="75" customFormat="1" ht="36" customHeight="1" x14ac:dyDescent="0.3">
      <c r="A464" s="117" t="s">
        <v>644</v>
      </c>
      <c r="B464" s="136" t="s">
        <v>592</v>
      </c>
      <c r="C464" s="137" t="s">
        <v>522</v>
      </c>
      <c r="D464" s="138" t="s">
        <v>393</v>
      </c>
      <c r="E464" s="139" t="s">
        <v>645</v>
      </c>
      <c r="F464" s="140"/>
      <c r="G464" s="135">
        <f>G471+G465+G468</f>
        <v>17756467.619999997</v>
      </c>
      <c r="H464" s="135">
        <f t="shared" ref="H464" si="156">H471+H465+H468</f>
        <v>11955259.77</v>
      </c>
      <c r="I464" s="135">
        <f t="shared" si="144"/>
        <v>5801207.8499999978</v>
      </c>
    </row>
    <row r="465" spans="1:9" s="75" customFormat="1" ht="36" customHeight="1" x14ac:dyDescent="0.3">
      <c r="A465" s="93" t="s">
        <v>600</v>
      </c>
      <c r="B465" s="136" t="s">
        <v>592</v>
      </c>
      <c r="C465" s="137" t="s">
        <v>522</v>
      </c>
      <c r="D465" s="138" t="s">
        <v>393</v>
      </c>
      <c r="E465" s="139" t="s">
        <v>646</v>
      </c>
      <c r="F465" s="140"/>
      <c r="G465" s="135">
        <f>G466</f>
        <v>915000</v>
      </c>
      <c r="H465" s="135">
        <f t="shared" ref="H465:H466" si="157">H466</f>
        <v>282298.36</v>
      </c>
      <c r="I465" s="135">
        <f t="shared" si="144"/>
        <v>632701.64</v>
      </c>
    </row>
    <row r="466" spans="1:9" s="75" customFormat="1" ht="42.75" customHeight="1" x14ac:dyDescent="0.3">
      <c r="A466" s="93" t="s">
        <v>599</v>
      </c>
      <c r="B466" s="136" t="s">
        <v>592</v>
      </c>
      <c r="C466" s="137" t="s">
        <v>522</v>
      </c>
      <c r="D466" s="138" t="s">
        <v>393</v>
      </c>
      <c r="E466" s="139" t="s">
        <v>646</v>
      </c>
      <c r="F466" s="140">
        <v>600</v>
      </c>
      <c r="G466" s="135">
        <f>G467</f>
        <v>915000</v>
      </c>
      <c r="H466" s="135">
        <f t="shared" si="157"/>
        <v>282298.36</v>
      </c>
      <c r="I466" s="135">
        <f t="shared" si="144"/>
        <v>632701.64</v>
      </c>
    </row>
    <row r="467" spans="1:9" s="75" customFormat="1" ht="21.75" customHeight="1" x14ac:dyDescent="0.3">
      <c r="A467" s="93" t="s">
        <v>201</v>
      </c>
      <c r="B467" s="136" t="s">
        <v>592</v>
      </c>
      <c r="C467" s="137" t="s">
        <v>522</v>
      </c>
      <c r="D467" s="138" t="s">
        <v>393</v>
      </c>
      <c r="E467" s="139" t="s">
        <v>646</v>
      </c>
      <c r="F467" s="140">
        <v>610</v>
      </c>
      <c r="G467" s="135">
        <v>915000</v>
      </c>
      <c r="H467" s="135">
        <v>282298.36</v>
      </c>
      <c r="I467" s="135">
        <f t="shared" si="144"/>
        <v>632701.64</v>
      </c>
    </row>
    <row r="468" spans="1:9" s="75" customFormat="1" ht="63.75" customHeight="1" x14ac:dyDescent="0.3">
      <c r="A468" s="93" t="s">
        <v>647</v>
      </c>
      <c r="B468" s="136" t="s">
        <v>592</v>
      </c>
      <c r="C468" s="137" t="s">
        <v>522</v>
      </c>
      <c r="D468" s="138" t="s">
        <v>393</v>
      </c>
      <c r="E468" s="139" t="s">
        <v>648</v>
      </c>
      <c r="F468" s="140"/>
      <c r="G468" s="135">
        <f>G469</f>
        <v>915000</v>
      </c>
      <c r="H468" s="135">
        <f t="shared" ref="H468:H469" si="158">H469</f>
        <v>414206.57</v>
      </c>
      <c r="I468" s="135">
        <f t="shared" si="144"/>
        <v>500793.43</v>
      </c>
    </row>
    <row r="469" spans="1:9" s="75" customFormat="1" ht="48" customHeight="1" x14ac:dyDescent="0.3">
      <c r="A469" s="93" t="s">
        <v>599</v>
      </c>
      <c r="B469" s="136" t="s">
        <v>592</v>
      </c>
      <c r="C469" s="137" t="s">
        <v>522</v>
      </c>
      <c r="D469" s="138" t="s">
        <v>393</v>
      </c>
      <c r="E469" s="139" t="s">
        <v>648</v>
      </c>
      <c r="F469" s="140">
        <v>600</v>
      </c>
      <c r="G469" s="135">
        <f>G470</f>
        <v>915000</v>
      </c>
      <c r="H469" s="135">
        <f t="shared" si="158"/>
        <v>414206.57</v>
      </c>
      <c r="I469" s="135">
        <f t="shared" si="144"/>
        <v>500793.43</v>
      </c>
    </row>
    <row r="470" spans="1:9" s="75" customFormat="1" ht="21.75" customHeight="1" x14ac:dyDescent="0.3">
      <c r="A470" s="93" t="s">
        <v>201</v>
      </c>
      <c r="B470" s="136" t="s">
        <v>592</v>
      </c>
      <c r="C470" s="137" t="s">
        <v>522</v>
      </c>
      <c r="D470" s="138" t="s">
        <v>393</v>
      </c>
      <c r="E470" s="139" t="s">
        <v>648</v>
      </c>
      <c r="F470" s="140">
        <v>610</v>
      </c>
      <c r="G470" s="135">
        <v>915000</v>
      </c>
      <c r="H470" s="135">
        <v>414206.57</v>
      </c>
      <c r="I470" s="135">
        <f t="shared" si="144"/>
        <v>500793.43</v>
      </c>
    </row>
    <row r="471" spans="1:9" s="75" customFormat="1" ht="43.5" customHeight="1" x14ac:dyDescent="0.3">
      <c r="A471" s="92" t="s">
        <v>604</v>
      </c>
      <c r="B471" s="136" t="s">
        <v>592</v>
      </c>
      <c r="C471" s="137" t="s">
        <v>522</v>
      </c>
      <c r="D471" s="138" t="s">
        <v>393</v>
      </c>
      <c r="E471" s="139" t="s">
        <v>649</v>
      </c>
      <c r="F471" s="140"/>
      <c r="G471" s="135">
        <f>G472</f>
        <v>15926467.619999999</v>
      </c>
      <c r="H471" s="135">
        <f t="shared" si="155"/>
        <v>11258754.84</v>
      </c>
      <c r="I471" s="135">
        <f t="shared" si="144"/>
        <v>4667712.7799999993</v>
      </c>
    </row>
    <row r="472" spans="1:9" s="75" customFormat="1" ht="44.25" customHeight="1" x14ac:dyDescent="0.3">
      <c r="A472" s="92" t="s">
        <v>599</v>
      </c>
      <c r="B472" s="136" t="s">
        <v>592</v>
      </c>
      <c r="C472" s="137" t="s">
        <v>522</v>
      </c>
      <c r="D472" s="138" t="s">
        <v>393</v>
      </c>
      <c r="E472" s="139" t="s">
        <v>649</v>
      </c>
      <c r="F472" s="140">
        <v>600</v>
      </c>
      <c r="G472" s="135">
        <f>G473</f>
        <v>15926467.619999999</v>
      </c>
      <c r="H472" s="135">
        <f t="shared" si="155"/>
        <v>11258754.84</v>
      </c>
      <c r="I472" s="135">
        <f t="shared" si="144"/>
        <v>4667712.7799999993</v>
      </c>
    </row>
    <row r="473" spans="1:9" s="75" customFormat="1" ht="21" customHeight="1" x14ac:dyDescent="0.3">
      <c r="A473" s="93" t="s">
        <v>201</v>
      </c>
      <c r="B473" s="136" t="s">
        <v>592</v>
      </c>
      <c r="C473" s="137" t="s">
        <v>522</v>
      </c>
      <c r="D473" s="138" t="s">
        <v>393</v>
      </c>
      <c r="E473" s="139" t="s">
        <v>649</v>
      </c>
      <c r="F473" s="140">
        <v>610</v>
      </c>
      <c r="G473" s="141">
        <v>15926467.619999999</v>
      </c>
      <c r="H473" s="152">
        <v>11258754.84</v>
      </c>
      <c r="I473" s="135">
        <f t="shared" si="144"/>
        <v>4667712.7799999993</v>
      </c>
    </row>
    <row r="474" spans="1:9" s="75" customFormat="1" ht="31.5" customHeight="1" x14ac:dyDescent="0.3">
      <c r="A474" s="120" t="s">
        <v>650</v>
      </c>
      <c r="B474" s="136" t="s">
        <v>592</v>
      </c>
      <c r="C474" s="137" t="s">
        <v>522</v>
      </c>
      <c r="D474" s="138" t="s">
        <v>393</v>
      </c>
      <c r="E474" s="139" t="s">
        <v>651</v>
      </c>
      <c r="F474" s="140"/>
      <c r="G474" s="135">
        <f>G475</f>
        <v>199176</v>
      </c>
      <c r="H474" s="135">
        <f t="shared" ref="H474:H476" si="159">H475</f>
        <v>0</v>
      </c>
      <c r="I474" s="135">
        <f t="shared" si="144"/>
        <v>199176</v>
      </c>
    </row>
    <row r="475" spans="1:9" s="75" customFormat="1" ht="29.25" customHeight="1" x14ac:dyDescent="0.3">
      <c r="A475" s="105" t="s">
        <v>652</v>
      </c>
      <c r="B475" s="136" t="s">
        <v>592</v>
      </c>
      <c r="C475" s="137" t="s">
        <v>522</v>
      </c>
      <c r="D475" s="138" t="s">
        <v>393</v>
      </c>
      <c r="E475" s="139" t="s">
        <v>653</v>
      </c>
      <c r="F475" s="140"/>
      <c r="G475" s="135">
        <f>G476</f>
        <v>199176</v>
      </c>
      <c r="H475" s="135">
        <f t="shared" si="159"/>
        <v>0</v>
      </c>
      <c r="I475" s="135">
        <f t="shared" si="144"/>
        <v>199176</v>
      </c>
    </row>
    <row r="476" spans="1:9" s="75" customFormat="1" ht="48.75" customHeight="1" x14ac:dyDescent="0.3">
      <c r="A476" s="121" t="s">
        <v>654</v>
      </c>
      <c r="B476" s="136" t="s">
        <v>592</v>
      </c>
      <c r="C476" s="137" t="s">
        <v>522</v>
      </c>
      <c r="D476" s="138" t="s">
        <v>393</v>
      </c>
      <c r="E476" s="139" t="s">
        <v>655</v>
      </c>
      <c r="F476" s="140"/>
      <c r="G476" s="135">
        <f>G477</f>
        <v>199176</v>
      </c>
      <c r="H476" s="135">
        <f t="shared" si="159"/>
        <v>0</v>
      </c>
      <c r="I476" s="135">
        <f t="shared" si="144"/>
        <v>199176</v>
      </c>
    </row>
    <row r="477" spans="1:9" s="75" customFormat="1" ht="31.5" customHeight="1" x14ac:dyDescent="0.3">
      <c r="A477" s="93" t="s">
        <v>199</v>
      </c>
      <c r="B477" s="136" t="s">
        <v>592</v>
      </c>
      <c r="C477" s="137" t="s">
        <v>522</v>
      </c>
      <c r="D477" s="138" t="s">
        <v>393</v>
      </c>
      <c r="E477" s="139" t="s">
        <v>655</v>
      </c>
      <c r="F477" s="140">
        <v>600</v>
      </c>
      <c r="G477" s="141">
        <f t="shared" ref="G477:H477" si="160">G478</f>
        <v>199176</v>
      </c>
      <c r="H477" s="141">
        <f t="shared" si="160"/>
        <v>0</v>
      </c>
      <c r="I477" s="135">
        <f t="shared" si="144"/>
        <v>199176</v>
      </c>
    </row>
    <row r="478" spans="1:9" s="75" customFormat="1" ht="23.25" customHeight="1" x14ac:dyDescent="0.3">
      <c r="A478" s="93" t="s">
        <v>201</v>
      </c>
      <c r="B478" s="136" t="s">
        <v>592</v>
      </c>
      <c r="C478" s="137" t="s">
        <v>522</v>
      </c>
      <c r="D478" s="138" t="s">
        <v>393</v>
      </c>
      <c r="E478" s="139" t="s">
        <v>655</v>
      </c>
      <c r="F478" s="140">
        <v>610</v>
      </c>
      <c r="G478" s="141">
        <v>199176</v>
      </c>
      <c r="H478" s="141">
        <v>0</v>
      </c>
      <c r="I478" s="135">
        <f t="shared" si="144"/>
        <v>199176</v>
      </c>
    </row>
    <row r="479" spans="1:9" s="75" customFormat="1" ht="30.75" customHeight="1" x14ac:dyDescent="0.3">
      <c r="A479" s="93" t="s">
        <v>407</v>
      </c>
      <c r="B479" s="136" t="s">
        <v>592</v>
      </c>
      <c r="C479" s="137" t="s">
        <v>522</v>
      </c>
      <c r="D479" s="211" t="s">
        <v>393</v>
      </c>
      <c r="E479" s="139" t="s">
        <v>408</v>
      </c>
      <c r="F479" s="140"/>
      <c r="G479" s="168">
        <f>G480</f>
        <v>6440000</v>
      </c>
      <c r="H479" s="141">
        <f t="shared" ref="H479" si="161">H480</f>
        <v>3864229.45</v>
      </c>
      <c r="I479" s="135">
        <f t="shared" si="144"/>
        <v>2575770.5499999998</v>
      </c>
    </row>
    <row r="480" spans="1:9" s="75" customFormat="1" ht="37.5" customHeight="1" x14ac:dyDescent="0.3">
      <c r="A480" s="92" t="s">
        <v>553</v>
      </c>
      <c r="B480" s="136" t="s">
        <v>592</v>
      </c>
      <c r="C480" s="222" t="s">
        <v>522</v>
      </c>
      <c r="D480" s="151" t="s">
        <v>393</v>
      </c>
      <c r="E480" s="133" t="s">
        <v>554</v>
      </c>
      <c r="F480" s="140"/>
      <c r="G480" s="186">
        <f>G481</f>
        <v>6440000</v>
      </c>
      <c r="H480" s="135">
        <f>H481</f>
        <v>3864229.45</v>
      </c>
      <c r="I480" s="135">
        <f t="shared" si="144"/>
        <v>2575770.5499999998</v>
      </c>
    </row>
    <row r="481" spans="1:9" s="75" customFormat="1" ht="45" customHeight="1" x14ac:dyDescent="0.3">
      <c r="A481" s="95" t="s">
        <v>656</v>
      </c>
      <c r="B481" s="136" t="s">
        <v>592</v>
      </c>
      <c r="C481" s="222" t="s">
        <v>522</v>
      </c>
      <c r="D481" s="151" t="s">
        <v>393</v>
      </c>
      <c r="E481" s="160" t="s">
        <v>657</v>
      </c>
      <c r="F481" s="140"/>
      <c r="G481" s="186">
        <f>G482</f>
        <v>6440000</v>
      </c>
      <c r="H481" s="135">
        <f t="shared" ref="H481:H482" si="162">H482</f>
        <v>3864229.45</v>
      </c>
      <c r="I481" s="135">
        <f t="shared" si="144"/>
        <v>2575770.5499999998</v>
      </c>
    </row>
    <row r="482" spans="1:9" s="75" customFormat="1" ht="47.25" customHeight="1" x14ac:dyDescent="0.3">
      <c r="A482" s="93" t="s">
        <v>599</v>
      </c>
      <c r="B482" s="136" t="s">
        <v>592</v>
      </c>
      <c r="C482" s="137" t="s">
        <v>522</v>
      </c>
      <c r="D482" s="211" t="s">
        <v>393</v>
      </c>
      <c r="E482" s="160" t="s">
        <v>657</v>
      </c>
      <c r="F482" s="140">
        <v>600</v>
      </c>
      <c r="G482" s="168">
        <f>G483</f>
        <v>6440000</v>
      </c>
      <c r="H482" s="168">
        <f t="shared" si="162"/>
        <v>3864229.45</v>
      </c>
      <c r="I482" s="135">
        <f t="shared" si="144"/>
        <v>2575770.5499999998</v>
      </c>
    </row>
    <row r="483" spans="1:9" s="75" customFormat="1" ht="21" customHeight="1" x14ac:dyDescent="0.3">
      <c r="A483" s="93" t="s">
        <v>201</v>
      </c>
      <c r="B483" s="136" t="s">
        <v>592</v>
      </c>
      <c r="C483" s="137" t="s">
        <v>522</v>
      </c>
      <c r="D483" s="211" t="s">
        <v>393</v>
      </c>
      <c r="E483" s="160" t="s">
        <v>657</v>
      </c>
      <c r="F483" s="140">
        <v>610</v>
      </c>
      <c r="G483" s="168">
        <v>6440000</v>
      </c>
      <c r="H483" s="152">
        <v>3864229.45</v>
      </c>
      <c r="I483" s="135">
        <f t="shared" si="144"/>
        <v>2575770.5499999998</v>
      </c>
    </row>
    <row r="484" spans="1:9" s="75" customFormat="1" ht="21" customHeight="1" x14ac:dyDescent="0.3">
      <c r="A484" s="108" t="s">
        <v>523</v>
      </c>
      <c r="B484" s="129" t="s">
        <v>592</v>
      </c>
      <c r="C484" s="124" t="s">
        <v>522</v>
      </c>
      <c r="D484" s="125" t="s">
        <v>522</v>
      </c>
      <c r="E484" s="126"/>
      <c r="F484" s="127"/>
      <c r="G484" s="128">
        <f>G485</f>
        <v>925218</v>
      </c>
      <c r="H484" s="128">
        <f t="shared" ref="H484" si="163">H485</f>
        <v>502772</v>
      </c>
      <c r="I484" s="128">
        <f t="shared" si="144"/>
        <v>422446</v>
      </c>
    </row>
    <row r="485" spans="1:9" s="77" customFormat="1" ht="42" customHeight="1" x14ac:dyDescent="0.3">
      <c r="A485" s="99" t="s">
        <v>658</v>
      </c>
      <c r="B485" s="133" t="s">
        <v>592</v>
      </c>
      <c r="C485" s="131" t="s">
        <v>522</v>
      </c>
      <c r="D485" s="132" t="s">
        <v>522</v>
      </c>
      <c r="E485" s="133" t="s">
        <v>659</v>
      </c>
      <c r="F485" s="134"/>
      <c r="G485" s="135">
        <f t="shared" ref="G485:H488" si="164">G486</f>
        <v>925218</v>
      </c>
      <c r="H485" s="135">
        <f t="shared" si="164"/>
        <v>502772</v>
      </c>
      <c r="I485" s="135">
        <f t="shared" si="144"/>
        <v>422446</v>
      </c>
    </row>
    <row r="486" spans="1:9" s="77" customFormat="1" ht="35.4" customHeight="1" x14ac:dyDescent="0.3">
      <c r="A486" s="92" t="s">
        <v>660</v>
      </c>
      <c r="B486" s="133" t="s">
        <v>592</v>
      </c>
      <c r="C486" s="131" t="s">
        <v>522</v>
      </c>
      <c r="D486" s="132" t="s">
        <v>522</v>
      </c>
      <c r="E486" s="133" t="s">
        <v>661</v>
      </c>
      <c r="F486" s="134"/>
      <c r="G486" s="135">
        <f t="shared" si="164"/>
        <v>925218</v>
      </c>
      <c r="H486" s="135">
        <f t="shared" si="164"/>
        <v>502772</v>
      </c>
      <c r="I486" s="135">
        <f t="shared" si="144"/>
        <v>422446</v>
      </c>
    </row>
    <row r="487" spans="1:9" s="77" customFormat="1" ht="34.200000000000003" customHeight="1" x14ac:dyDescent="0.3">
      <c r="A487" s="92" t="s">
        <v>604</v>
      </c>
      <c r="B487" s="133" t="s">
        <v>592</v>
      </c>
      <c r="C487" s="131" t="s">
        <v>522</v>
      </c>
      <c r="D487" s="132" t="s">
        <v>522</v>
      </c>
      <c r="E487" s="133" t="s">
        <v>662</v>
      </c>
      <c r="F487" s="134"/>
      <c r="G487" s="135">
        <f t="shared" si="164"/>
        <v>925218</v>
      </c>
      <c r="H487" s="135">
        <f t="shared" si="164"/>
        <v>502772</v>
      </c>
      <c r="I487" s="135">
        <f t="shared" si="144"/>
        <v>422446</v>
      </c>
    </row>
    <row r="488" spans="1:9" s="75" customFormat="1" ht="30.75" customHeight="1" x14ac:dyDescent="0.3">
      <c r="A488" s="93" t="s">
        <v>199</v>
      </c>
      <c r="B488" s="136" t="s">
        <v>592</v>
      </c>
      <c r="C488" s="137" t="s">
        <v>522</v>
      </c>
      <c r="D488" s="138" t="s">
        <v>522</v>
      </c>
      <c r="E488" s="133" t="s">
        <v>662</v>
      </c>
      <c r="F488" s="140">
        <v>600</v>
      </c>
      <c r="G488" s="141">
        <f t="shared" si="164"/>
        <v>925218</v>
      </c>
      <c r="H488" s="141">
        <f t="shared" si="164"/>
        <v>502772</v>
      </c>
      <c r="I488" s="135">
        <f t="shared" si="144"/>
        <v>422446</v>
      </c>
    </row>
    <row r="489" spans="1:9" s="75" customFormat="1" ht="20.25" customHeight="1" x14ac:dyDescent="0.3">
      <c r="A489" s="93" t="s">
        <v>240</v>
      </c>
      <c r="B489" s="136" t="s">
        <v>592</v>
      </c>
      <c r="C489" s="137" t="s">
        <v>522</v>
      </c>
      <c r="D489" s="138" t="s">
        <v>522</v>
      </c>
      <c r="E489" s="133" t="s">
        <v>662</v>
      </c>
      <c r="F489" s="140">
        <v>620</v>
      </c>
      <c r="G489" s="141">
        <v>925218</v>
      </c>
      <c r="H489" s="141">
        <v>502772</v>
      </c>
      <c r="I489" s="135">
        <f t="shared" si="144"/>
        <v>422446</v>
      </c>
    </row>
    <row r="490" spans="1:9" s="75" customFormat="1" ht="20.25" customHeight="1" x14ac:dyDescent="0.3">
      <c r="A490" s="94" t="s">
        <v>244</v>
      </c>
      <c r="B490" s="142" t="s">
        <v>592</v>
      </c>
      <c r="C490" s="143" t="s">
        <v>522</v>
      </c>
      <c r="D490" s="144" t="s">
        <v>481</v>
      </c>
      <c r="E490" s="145"/>
      <c r="F490" s="146"/>
      <c r="G490" s="223">
        <f>G566+G545+G557+G491</f>
        <v>45943944.099999994</v>
      </c>
      <c r="H490" s="223">
        <f>H566+H545+H557+H491</f>
        <v>38026023.759999998</v>
      </c>
      <c r="I490" s="128">
        <f t="shared" si="144"/>
        <v>7917920.3399999961</v>
      </c>
    </row>
    <row r="491" spans="1:9" s="75" customFormat="1" ht="33.75" customHeight="1" x14ac:dyDescent="0.3">
      <c r="A491" s="93" t="s">
        <v>593</v>
      </c>
      <c r="B491" s="136" t="s">
        <v>592</v>
      </c>
      <c r="C491" s="137" t="s">
        <v>522</v>
      </c>
      <c r="D491" s="138" t="s">
        <v>481</v>
      </c>
      <c r="E491" s="139" t="s">
        <v>594</v>
      </c>
      <c r="F491" s="140"/>
      <c r="G491" s="135">
        <f>G492+G506+G534</f>
        <v>27222277.329999998</v>
      </c>
      <c r="H491" s="135">
        <f>H492+H506+H534</f>
        <v>26381441.91</v>
      </c>
      <c r="I491" s="135">
        <f t="shared" si="144"/>
        <v>840835.41999999806</v>
      </c>
    </row>
    <row r="492" spans="1:9" s="75" customFormat="1" ht="35.25" customHeight="1" x14ac:dyDescent="0.3">
      <c r="A492" s="93" t="s">
        <v>595</v>
      </c>
      <c r="B492" s="136" t="s">
        <v>592</v>
      </c>
      <c r="C492" s="137" t="s">
        <v>522</v>
      </c>
      <c r="D492" s="138" t="s">
        <v>481</v>
      </c>
      <c r="E492" s="139" t="s">
        <v>596</v>
      </c>
      <c r="F492" s="140"/>
      <c r="G492" s="135">
        <f>G493</f>
        <v>7919304.0800000001</v>
      </c>
      <c r="H492" s="135">
        <f t="shared" ref="H492" si="165">H493</f>
        <v>7616082.4800000004</v>
      </c>
      <c r="I492" s="135">
        <f t="shared" si="144"/>
        <v>303221.59999999963</v>
      </c>
    </row>
    <row r="493" spans="1:9" s="75" customFormat="1" ht="37.5" customHeight="1" x14ac:dyDescent="0.3">
      <c r="A493" s="93" t="s">
        <v>597</v>
      </c>
      <c r="B493" s="136" t="s">
        <v>592</v>
      </c>
      <c r="C493" s="137" t="s">
        <v>522</v>
      </c>
      <c r="D493" s="138" t="s">
        <v>481</v>
      </c>
      <c r="E493" s="139" t="s">
        <v>598</v>
      </c>
      <c r="F493" s="140"/>
      <c r="G493" s="135">
        <f>G494+G497+G500+G503</f>
        <v>7919304.0800000001</v>
      </c>
      <c r="H493" s="135">
        <f t="shared" ref="H493:I493" si="166">H494+H497+H500+H503</f>
        <v>7616082.4800000004</v>
      </c>
      <c r="I493" s="135">
        <f t="shared" si="166"/>
        <v>303221.59999999998</v>
      </c>
    </row>
    <row r="494" spans="1:9" s="75" customFormat="1" ht="32.25" customHeight="1" x14ac:dyDescent="0.3">
      <c r="A494" s="93" t="s">
        <v>663</v>
      </c>
      <c r="B494" s="136" t="s">
        <v>592</v>
      </c>
      <c r="C494" s="137" t="s">
        <v>522</v>
      </c>
      <c r="D494" s="138" t="s">
        <v>481</v>
      </c>
      <c r="E494" s="139" t="s">
        <v>664</v>
      </c>
      <c r="F494" s="140"/>
      <c r="G494" s="135">
        <f>G495</f>
        <v>7387600</v>
      </c>
      <c r="H494" s="135">
        <f t="shared" ref="H494:H495" si="167">H495</f>
        <v>7387600</v>
      </c>
      <c r="I494" s="135">
        <f t="shared" si="144"/>
        <v>0</v>
      </c>
    </row>
    <row r="495" spans="1:9" s="75" customFormat="1" ht="30" customHeight="1" x14ac:dyDescent="0.3">
      <c r="A495" s="93" t="s">
        <v>599</v>
      </c>
      <c r="B495" s="136" t="s">
        <v>592</v>
      </c>
      <c r="C495" s="137" t="s">
        <v>522</v>
      </c>
      <c r="D495" s="138" t="s">
        <v>481</v>
      </c>
      <c r="E495" s="139" t="s">
        <v>664</v>
      </c>
      <c r="F495" s="140">
        <v>600</v>
      </c>
      <c r="G495" s="135">
        <f>G496</f>
        <v>7387600</v>
      </c>
      <c r="H495" s="135">
        <f t="shared" si="167"/>
        <v>7387600</v>
      </c>
      <c r="I495" s="135">
        <f t="shared" si="144"/>
        <v>0</v>
      </c>
    </row>
    <row r="496" spans="1:9" s="75" customFormat="1" ht="17.25" customHeight="1" x14ac:dyDescent="0.3">
      <c r="A496" s="93" t="s">
        <v>201</v>
      </c>
      <c r="B496" s="136" t="s">
        <v>592</v>
      </c>
      <c r="C496" s="137" t="s">
        <v>522</v>
      </c>
      <c r="D496" s="138" t="s">
        <v>481</v>
      </c>
      <c r="E496" s="139" t="s">
        <v>664</v>
      </c>
      <c r="F496" s="140">
        <v>610</v>
      </c>
      <c r="G496" s="135">
        <v>7387600</v>
      </c>
      <c r="H496" s="135">
        <v>7387600</v>
      </c>
      <c r="I496" s="135">
        <f t="shared" si="144"/>
        <v>0</v>
      </c>
    </row>
    <row r="497" spans="1:9" s="75" customFormat="1" ht="47.25" customHeight="1" x14ac:dyDescent="0.3">
      <c r="A497" s="93" t="s">
        <v>665</v>
      </c>
      <c r="B497" s="136" t="s">
        <v>592</v>
      </c>
      <c r="C497" s="137" t="s">
        <v>522</v>
      </c>
      <c r="D497" s="138" t="s">
        <v>481</v>
      </c>
      <c r="E497" s="139" t="s">
        <v>666</v>
      </c>
      <c r="F497" s="140"/>
      <c r="G497" s="141">
        <f>G498</f>
        <v>228482.48</v>
      </c>
      <c r="H497" s="141">
        <f t="shared" ref="H497:H498" si="168">H498</f>
        <v>228482.48</v>
      </c>
      <c r="I497" s="135">
        <f t="shared" si="144"/>
        <v>0</v>
      </c>
    </row>
    <row r="498" spans="1:9" s="75" customFormat="1" ht="33.6" customHeight="1" x14ac:dyDescent="0.3">
      <c r="A498" s="93" t="s">
        <v>599</v>
      </c>
      <c r="B498" s="136" t="s">
        <v>592</v>
      </c>
      <c r="C498" s="137" t="s">
        <v>522</v>
      </c>
      <c r="D498" s="138" t="s">
        <v>481</v>
      </c>
      <c r="E498" s="139" t="s">
        <v>666</v>
      </c>
      <c r="F498" s="140">
        <v>600</v>
      </c>
      <c r="G498" s="141">
        <f>G499</f>
        <v>228482.48</v>
      </c>
      <c r="H498" s="141">
        <f t="shared" si="168"/>
        <v>228482.48</v>
      </c>
      <c r="I498" s="135">
        <f t="shared" si="144"/>
        <v>0</v>
      </c>
    </row>
    <row r="499" spans="1:9" s="75" customFormat="1" ht="19.5" customHeight="1" x14ac:dyDescent="0.3">
      <c r="A499" s="93" t="s">
        <v>201</v>
      </c>
      <c r="B499" s="136" t="s">
        <v>592</v>
      </c>
      <c r="C499" s="137" t="s">
        <v>522</v>
      </c>
      <c r="D499" s="138" t="s">
        <v>481</v>
      </c>
      <c r="E499" s="139" t="s">
        <v>666</v>
      </c>
      <c r="F499" s="140">
        <v>610</v>
      </c>
      <c r="G499" s="141">
        <v>228482.48</v>
      </c>
      <c r="H499" s="141">
        <v>228482.48</v>
      </c>
      <c r="I499" s="135">
        <f t="shared" si="144"/>
        <v>0</v>
      </c>
    </row>
    <row r="500" spans="1:9" s="75" customFormat="1" ht="52.8" customHeight="1" x14ac:dyDescent="0.3">
      <c r="A500" s="92" t="s">
        <v>604</v>
      </c>
      <c r="B500" s="136" t="s">
        <v>592</v>
      </c>
      <c r="C500" s="137" t="s">
        <v>522</v>
      </c>
      <c r="D500" s="138" t="s">
        <v>481</v>
      </c>
      <c r="E500" s="139" t="s">
        <v>605</v>
      </c>
      <c r="F500" s="140"/>
      <c r="G500" s="135">
        <f>G501</f>
        <v>121021.6</v>
      </c>
      <c r="H500" s="135">
        <f t="shared" ref="H500:H504" si="169">H501</f>
        <v>0</v>
      </c>
      <c r="I500" s="135">
        <f t="shared" si="144"/>
        <v>121021.6</v>
      </c>
    </row>
    <row r="501" spans="1:9" s="75" customFormat="1" ht="30.6" customHeight="1" x14ac:dyDescent="0.3">
      <c r="A501" s="92" t="s">
        <v>599</v>
      </c>
      <c r="B501" s="136" t="s">
        <v>592</v>
      </c>
      <c r="C501" s="137" t="s">
        <v>522</v>
      </c>
      <c r="D501" s="138" t="s">
        <v>481</v>
      </c>
      <c r="E501" s="139" t="s">
        <v>605</v>
      </c>
      <c r="F501" s="140">
        <v>600</v>
      </c>
      <c r="G501" s="186">
        <f>G502</f>
        <v>121021.6</v>
      </c>
      <c r="H501" s="186">
        <f t="shared" si="169"/>
        <v>0</v>
      </c>
      <c r="I501" s="135">
        <f t="shared" si="144"/>
        <v>121021.6</v>
      </c>
    </row>
    <row r="502" spans="1:9" s="75" customFormat="1" ht="26.4" customHeight="1" x14ac:dyDescent="0.3">
      <c r="A502" s="93" t="s">
        <v>201</v>
      </c>
      <c r="B502" s="136" t="s">
        <v>592</v>
      </c>
      <c r="C502" s="137" t="s">
        <v>522</v>
      </c>
      <c r="D502" s="138" t="s">
        <v>481</v>
      </c>
      <c r="E502" s="139" t="s">
        <v>605</v>
      </c>
      <c r="F502" s="140">
        <v>610</v>
      </c>
      <c r="G502" s="168">
        <v>121021.6</v>
      </c>
      <c r="H502" s="152">
        <v>0</v>
      </c>
      <c r="I502" s="135">
        <f t="shared" si="144"/>
        <v>121021.6</v>
      </c>
    </row>
    <row r="503" spans="1:9" s="75" customFormat="1" ht="42.6" customHeight="1" x14ac:dyDescent="0.3">
      <c r="A503" s="92"/>
      <c r="B503" s="136" t="s">
        <v>592</v>
      </c>
      <c r="C503" s="137" t="s">
        <v>522</v>
      </c>
      <c r="D503" s="138" t="s">
        <v>481</v>
      </c>
      <c r="E503" s="139" t="s">
        <v>829</v>
      </c>
      <c r="F503" s="140"/>
      <c r="G503" s="135">
        <f>G504</f>
        <v>182200</v>
      </c>
      <c r="H503" s="135">
        <f t="shared" si="169"/>
        <v>0</v>
      </c>
      <c r="I503" s="135">
        <f t="shared" ref="I503:I505" si="170">G503-H503</f>
        <v>182200</v>
      </c>
    </row>
    <row r="504" spans="1:9" s="75" customFormat="1" ht="26.4" customHeight="1" x14ac:dyDescent="0.3">
      <c r="A504" s="92" t="s">
        <v>599</v>
      </c>
      <c r="B504" s="136" t="s">
        <v>592</v>
      </c>
      <c r="C504" s="137" t="s">
        <v>522</v>
      </c>
      <c r="D504" s="138" t="s">
        <v>481</v>
      </c>
      <c r="E504" s="139" t="s">
        <v>829</v>
      </c>
      <c r="F504" s="140">
        <v>600</v>
      </c>
      <c r="G504" s="186">
        <f>G505</f>
        <v>182200</v>
      </c>
      <c r="H504" s="186">
        <f t="shared" si="169"/>
        <v>0</v>
      </c>
      <c r="I504" s="135">
        <f t="shared" si="170"/>
        <v>182200</v>
      </c>
    </row>
    <row r="505" spans="1:9" s="75" customFormat="1" ht="26.4" customHeight="1" x14ac:dyDescent="0.3">
      <c r="A505" s="93" t="s">
        <v>201</v>
      </c>
      <c r="B505" s="136" t="s">
        <v>592</v>
      </c>
      <c r="C505" s="137" t="s">
        <v>522</v>
      </c>
      <c r="D505" s="138" t="s">
        <v>481</v>
      </c>
      <c r="E505" s="139" t="s">
        <v>829</v>
      </c>
      <c r="F505" s="140">
        <v>610</v>
      </c>
      <c r="G505" s="168">
        <v>182200</v>
      </c>
      <c r="H505" s="152">
        <v>0</v>
      </c>
      <c r="I505" s="135">
        <f t="shared" si="170"/>
        <v>182200</v>
      </c>
    </row>
    <row r="506" spans="1:9" s="75" customFormat="1" ht="36.75" customHeight="1" x14ac:dyDescent="0.3">
      <c r="A506" s="117" t="s">
        <v>611</v>
      </c>
      <c r="B506" s="136" t="s">
        <v>592</v>
      </c>
      <c r="C506" s="137" t="s">
        <v>522</v>
      </c>
      <c r="D506" s="138" t="s">
        <v>481</v>
      </c>
      <c r="E506" s="139" t="s">
        <v>612</v>
      </c>
      <c r="F506" s="140"/>
      <c r="G506" s="135">
        <f>G507+G526+G530</f>
        <v>17840770.280000001</v>
      </c>
      <c r="H506" s="135">
        <f t="shared" ref="H506" si="171">H507+H526+H530</f>
        <v>17322060.460000001</v>
      </c>
      <c r="I506" s="135">
        <f t="shared" si="144"/>
        <v>518709.8200000003</v>
      </c>
    </row>
    <row r="507" spans="1:9" s="75" customFormat="1" ht="41.25" customHeight="1" x14ac:dyDescent="0.3">
      <c r="A507" s="117" t="s">
        <v>613</v>
      </c>
      <c r="B507" s="136" t="s">
        <v>592</v>
      </c>
      <c r="C507" s="137" t="s">
        <v>522</v>
      </c>
      <c r="D507" s="138" t="s">
        <v>481</v>
      </c>
      <c r="E507" s="139" t="s">
        <v>614</v>
      </c>
      <c r="F507" s="140"/>
      <c r="G507" s="135">
        <f>G508+G511+G514+G517+G520+G523</f>
        <v>13178270.280000001</v>
      </c>
      <c r="H507" s="135">
        <f t="shared" ref="H507:I507" si="172">H508+H511+H514+H517+H520+H523</f>
        <v>12963195.880000001</v>
      </c>
      <c r="I507" s="135">
        <f t="shared" si="172"/>
        <v>215074.4</v>
      </c>
    </row>
    <row r="508" spans="1:9" s="75" customFormat="1" ht="37.5" customHeight="1" x14ac:dyDescent="0.3">
      <c r="A508" s="117" t="s">
        <v>667</v>
      </c>
      <c r="B508" s="136" t="s">
        <v>592</v>
      </c>
      <c r="C508" s="137" t="s">
        <v>522</v>
      </c>
      <c r="D508" s="138" t="s">
        <v>481</v>
      </c>
      <c r="E508" s="139" t="s">
        <v>668</v>
      </c>
      <c r="F508" s="140"/>
      <c r="G508" s="135">
        <f>G509</f>
        <v>9846800</v>
      </c>
      <c r="H508" s="135">
        <f t="shared" ref="H508:H509" si="173">H509</f>
        <v>9846800</v>
      </c>
      <c r="I508" s="135">
        <f t="shared" si="144"/>
        <v>0</v>
      </c>
    </row>
    <row r="509" spans="1:9" s="75" customFormat="1" ht="43.5" customHeight="1" x14ac:dyDescent="0.3">
      <c r="A509" s="93" t="s">
        <v>398</v>
      </c>
      <c r="B509" s="136" t="s">
        <v>592</v>
      </c>
      <c r="C509" s="137" t="s">
        <v>522</v>
      </c>
      <c r="D509" s="138" t="s">
        <v>481</v>
      </c>
      <c r="E509" s="139" t="s">
        <v>668</v>
      </c>
      <c r="F509" s="140">
        <v>200</v>
      </c>
      <c r="G509" s="135">
        <f>G510</f>
        <v>9846800</v>
      </c>
      <c r="H509" s="135">
        <f t="shared" si="173"/>
        <v>9846800</v>
      </c>
      <c r="I509" s="135">
        <f t="shared" ref="I509:I599" si="174">G509-H509</f>
        <v>0</v>
      </c>
    </row>
    <row r="510" spans="1:9" s="75" customFormat="1" ht="36" customHeight="1" x14ac:dyDescent="0.3">
      <c r="A510" s="93" t="s">
        <v>62</v>
      </c>
      <c r="B510" s="136" t="s">
        <v>592</v>
      </c>
      <c r="C510" s="137" t="s">
        <v>522</v>
      </c>
      <c r="D510" s="138" t="s">
        <v>481</v>
      </c>
      <c r="E510" s="139" t="s">
        <v>668</v>
      </c>
      <c r="F510" s="140">
        <v>240</v>
      </c>
      <c r="G510" s="135">
        <v>9846800</v>
      </c>
      <c r="H510" s="135">
        <v>9846800</v>
      </c>
      <c r="I510" s="135">
        <f t="shared" si="174"/>
        <v>0</v>
      </c>
    </row>
    <row r="511" spans="1:9" s="75" customFormat="1" ht="48.75" customHeight="1" x14ac:dyDescent="0.3">
      <c r="A511" s="117" t="s">
        <v>669</v>
      </c>
      <c r="B511" s="136" t="s">
        <v>592</v>
      </c>
      <c r="C511" s="137" t="s">
        <v>522</v>
      </c>
      <c r="D511" s="138" t="s">
        <v>481</v>
      </c>
      <c r="E511" s="139" t="s">
        <v>670</v>
      </c>
      <c r="F511" s="140"/>
      <c r="G511" s="135">
        <f>G512</f>
        <v>2000000</v>
      </c>
      <c r="H511" s="135">
        <f t="shared" ref="H511:H512" si="175">H512</f>
        <v>2000000</v>
      </c>
      <c r="I511" s="135">
        <f t="shared" si="174"/>
        <v>0</v>
      </c>
    </row>
    <row r="512" spans="1:9" s="75" customFormat="1" ht="34.799999999999997" customHeight="1" x14ac:dyDescent="0.3">
      <c r="A512" s="93" t="s">
        <v>398</v>
      </c>
      <c r="B512" s="136" t="s">
        <v>592</v>
      </c>
      <c r="C512" s="137" t="s">
        <v>522</v>
      </c>
      <c r="D512" s="138" t="s">
        <v>481</v>
      </c>
      <c r="E512" s="139" t="s">
        <v>670</v>
      </c>
      <c r="F512" s="140">
        <v>200</v>
      </c>
      <c r="G512" s="135">
        <f>G513</f>
        <v>2000000</v>
      </c>
      <c r="H512" s="135">
        <f t="shared" si="175"/>
        <v>2000000</v>
      </c>
      <c r="I512" s="135">
        <f t="shared" si="174"/>
        <v>0</v>
      </c>
    </row>
    <row r="513" spans="1:9" s="75" customFormat="1" ht="31.8" customHeight="1" x14ac:dyDescent="0.3">
      <c r="A513" s="93" t="s">
        <v>62</v>
      </c>
      <c r="B513" s="136" t="s">
        <v>592</v>
      </c>
      <c r="C513" s="137" t="s">
        <v>522</v>
      </c>
      <c r="D513" s="138" t="s">
        <v>481</v>
      </c>
      <c r="E513" s="139" t="s">
        <v>670</v>
      </c>
      <c r="F513" s="140">
        <v>240</v>
      </c>
      <c r="G513" s="135">
        <v>2000000</v>
      </c>
      <c r="H513" s="135">
        <v>2000000</v>
      </c>
      <c r="I513" s="135">
        <f t="shared" si="174"/>
        <v>0</v>
      </c>
    </row>
    <row r="514" spans="1:9" s="75" customFormat="1" ht="54.75" customHeight="1" x14ac:dyDescent="0.3">
      <c r="A514" s="117" t="s">
        <v>738</v>
      </c>
      <c r="B514" s="136" t="s">
        <v>592</v>
      </c>
      <c r="C514" s="137" t="s">
        <v>522</v>
      </c>
      <c r="D514" s="138" t="s">
        <v>481</v>
      </c>
      <c r="E514" s="139" t="s">
        <v>671</v>
      </c>
      <c r="F514" s="140"/>
      <c r="G514" s="135">
        <f t="shared" ref="G514:H515" si="176">G515</f>
        <v>750000</v>
      </c>
      <c r="H514" s="135">
        <f t="shared" si="176"/>
        <v>750000</v>
      </c>
      <c r="I514" s="135">
        <f t="shared" si="174"/>
        <v>0</v>
      </c>
    </row>
    <row r="515" spans="1:9" s="75" customFormat="1" ht="31.8" customHeight="1" x14ac:dyDescent="0.3">
      <c r="A515" s="93" t="s">
        <v>398</v>
      </c>
      <c r="B515" s="136" t="s">
        <v>592</v>
      </c>
      <c r="C515" s="137" t="s">
        <v>522</v>
      </c>
      <c r="D515" s="138" t="s">
        <v>481</v>
      </c>
      <c r="E515" s="139" t="s">
        <v>671</v>
      </c>
      <c r="F515" s="140">
        <v>200</v>
      </c>
      <c r="G515" s="135">
        <f t="shared" si="176"/>
        <v>750000</v>
      </c>
      <c r="H515" s="135">
        <f t="shared" si="176"/>
        <v>750000</v>
      </c>
      <c r="I515" s="135">
        <f t="shared" si="174"/>
        <v>0</v>
      </c>
    </row>
    <row r="516" spans="1:9" s="75" customFormat="1" ht="35.4" customHeight="1" x14ac:dyDescent="0.3">
      <c r="A516" s="93" t="s">
        <v>62</v>
      </c>
      <c r="B516" s="136" t="s">
        <v>592</v>
      </c>
      <c r="C516" s="137" t="s">
        <v>522</v>
      </c>
      <c r="D516" s="138" t="s">
        <v>481</v>
      </c>
      <c r="E516" s="139" t="s">
        <v>671</v>
      </c>
      <c r="F516" s="140">
        <v>240</v>
      </c>
      <c r="G516" s="135">
        <v>750000</v>
      </c>
      <c r="H516" s="135">
        <v>750000</v>
      </c>
      <c r="I516" s="135">
        <f t="shared" si="174"/>
        <v>0</v>
      </c>
    </row>
    <row r="517" spans="1:9" s="75" customFormat="1" ht="53.25" customHeight="1" x14ac:dyDescent="0.3">
      <c r="A517" s="117" t="s">
        <v>672</v>
      </c>
      <c r="B517" s="136" t="s">
        <v>592</v>
      </c>
      <c r="C517" s="137" t="s">
        <v>522</v>
      </c>
      <c r="D517" s="138" t="s">
        <v>481</v>
      </c>
      <c r="E517" s="139" t="s">
        <v>673</v>
      </c>
      <c r="F517" s="140"/>
      <c r="G517" s="135">
        <f>G518</f>
        <v>304540.21000000002</v>
      </c>
      <c r="H517" s="135">
        <f t="shared" ref="H517:H518" si="177">H518</f>
        <v>304540.21000000002</v>
      </c>
      <c r="I517" s="135">
        <f t="shared" si="174"/>
        <v>0</v>
      </c>
    </row>
    <row r="518" spans="1:9" s="75" customFormat="1" ht="33" customHeight="1" x14ac:dyDescent="0.3">
      <c r="A518" s="93" t="s">
        <v>398</v>
      </c>
      <c r="B518" s="136" t="s">
        <v>592</v>
      </c>
      <c r="C518" s="137" t="s">
        <v>522</v>
      </c>
      <c r="D518" s="138" t="s">
        <v>481</v>
      </c>
      <c r="E518" s="139" t="s">
        <v>673</v>
      </c>
      <c r="F518" s="140">
        <v>200</v>
      </c>
      <c r="G518" s="186">
        <f>G519</f>
        <v>304540.21000000002</v>
      </c>
      <c r="H518" s="186">
        <f t="shared" si="177"/>
        <v>304540.21000000002</v>
      </c>
      <c r="I518" s="135">
        <f t="shared" si="174"/>
        <v>0</v>
      </c>
    </row>
    <row r="519" spans="1:9" s="75" customFormat="1" ht="31.8" customHeight="1" x14ac:dyDescent="0.3">
      <c r="A519" s="93" t="s">
        <v>62</v>
      </c>
      <c r="B519" s="136" t="s">
        <v>592</v>
      </c>
      <c r="C519" s="137" t="s">
        <v>522</v>
      </c>
      <c r="D519" s="138" t="s">
        <v>481</v>
      </c>
      <c r="E519" s="139" t="s">
        <v>673</v>
      </c>
      <c r="F519" s="140">
        <v>240</v>
      </c>
      <c r="G519" s="186">
        <v>304540.21000000002</v>
      </c>
      <c r="H519" s="186">
        <v>304540.21000000002</v>
      </c>
      <c r="I519" s="135">
        <f t="shared" si="174"/>
        <v>0</v>
      </c>
    </row>
    <row r="520" spans="1:9" s="75" customFormat="1" ht="54" customHeight="1" x14ac:dyDescent="0.3">
      <c r="A520" s="117" t="s">
        <v>672</v>
      </c>
      <c r="B520" s="136" t="s">
        <v>592</v>
      </c>
      <c r="C520" s="137" t="s">
        <v>522</v>
      </c>
      <c r="D520" s="138" t="s">
        <v>481</v>
      </c>
      <c r="E520" s="139" t="s">
        <v>674</v>
      </c>
      <c r="F520" s="140"/>
      <c r="G520" s="135">
        <f>G521</f>
        <v>61855.67</v>
      </c>
      <c r="H520" s="135">
        <f t="shared" ref="H520:H521" si="178">H521</f>
        <v>61855.67</v>
      </c>
      <c r="I520" s="135">
        <f t="shared" si="174"/>
        <v>0</v>
      </c>
    </row>
    <row r="521" spans="1:9" s="75" customFormat="1" ht="31.2" customHeight="1" x14ac:dyDescent="0.3">
      <c r="A521" s="93" t="s">
        <v>398</v>
      </c>
      <c r="B521" s="136" t="s">
        <v>592</v>
      </c>
      <c r="C521" s="137" t="s">
        <v>522</v>
      </c>
      <c r="D521" s="138" t="s">
        <v>481</v>
      </c>
      <c r="E521" s="139" t="s">
        <v>674</v>
      </c>
      <c r="F521" s="140">
        <v>200</v>
      </c>
      <c r="G521" s="186">
        <f>G522</f>
        <v>61855.67</v>
      </c>
      <c r="H521" s="186">
        <f t="shared" si="178"/>
        <v>61855.67</v>
      </c>
      <c r="I521" s="135">
        <f t="shared" si="174"/>
        <v>0</v>
      </c>
    </row>
    <row r="522" spans="1:9" s="75" customFormat="1" ht="31.8" customHeight="1" x14ac:dyDescent="0.3">
      <c r="A522" s="93" t="s">
        <v>62</v>
      </c>
      <c r="B522" s="136" t="s">
        <v>592</v>
      </c>
      <c r="C522" s="137" t="s">
        <v>522</v>
      </c>
      <c r="D522" s="138" t="s">
        <v>481</v>
      </c>
      <c r="E522" s="139" t="s">
        <v>674</v>
      </c>
      <c r="F522" s="140">
        <v>240</v>
      </c>
      <c r="G522" s="186">
        <v>61855.67</v>
      </c>
      <c r="H522" s="186">
        <v>61855.67</v>
      </c>
      <c r="I522" s="135">
        <f t="shared" si="174"/>
        <v>0</v>
      </c>
    </row>
    <row r="523" spans="1:9" s="75" customFormat="1" ht="46.2" customHeight="1" x14ac:dyDescent="0.3">
      <c r="A523" s="92" t="s">
        <v>604</v>
      </c>
      <c r="B523" s="136" t="s">
        <v>592</v>
      </c>
      <c r="C523" s="137" t="s">
        <v>522</v>
      </c>
      <c r="D523" s="138" t="s">
        <v>481</v>
      </c>
      <c r="E523" s="139" t="s">
        <v>617</v>
      </c>
      <c r="F523" s="140"/>
      <c r="G523" s="186">
        <f>G524</f>
        <v>215074.4</v>
      </c>
      <c r="H523" s="135">
        <f t="shared" ref="H523:H524" si="179">H524</f>
        <v>0</v>
      </c>
      <c r="I523" s="135">
        <f t="shared" si="174"/>
        <v>215074.4</v>
      </c>
    </row>
    <row r="524" spans="1:9" s="75" customFormat="1" ht="31.8" customHeight="1" x14ac:dyDescent="0.3">
      <c r="A524" s="93" t="s">
        <v>398</v>
      </c>
      <c r="B524" s="136" t="s">
        <v>592</v>
      </c>
      <c r="C524" s="137" t="s">
        <v>522</v>
      </c>
      <c r="D524" s="138" t="s">
        <v>481</v>
      </c>
      <c r="E524" s="139" t="s">
        <v>617</v>
      </c>
      <c r="F524" s="140">
        <v>200</v>
      </c>
      <c r="G524" s="141">
        <f>G525</f>
        <v>215074.4</v>
      </c>
      <c r="H524" s="141">
        <f t="shared" si="179"/>
        <v>0</v>
      </c>
      <c r="I524" s="135">
        <f t="shared" si="174"/>
        <v>215074.4</v>
      </c>
    </row>
    <row r="525" spans="1:9" s="75" customFormat="1" ht="24.6" customHeight="1" x14ac:dyDescent="0.3">
      <c r="A525" s="93" t="s">
        <v>62</v>
      </c>
      <c r="B525" s="136" t="s">
        <v>592</v>
      </c>
      <c r="C525" s="137" t="s">
        <v>522</v>
      </c>
      <c r="D525" s="138" t="s">
        <v>481</v>
      </c>
      <c r="E525" s="139" t="s">
        <v>617</v>
      </c>
      <c r="F525" s="140">
        <v>240</v>
      </c>
      <c r="G525" s="141">
        <v>215074.4</v>
      </c>
      <c r="H525" s="152">
        <v>0</v>
      </c>
      <c r="I525" s="135">
        <f t="shared" si="174"/>
        <v>215074.4</v>
      </c>
    </row>
    <row r="526" spans="1:9" s="75" customFormat="1" ht="42.75" customHeight="1" x14ac:dyDescent="0.3">
      <c r="A526" s="95" t="s">
        <v>628</v>
      </c>
      <c r="B526" s="136" t="s">
        <v>592</v>
      </c>
      <c r="C526" s="137" t="s">
        <v>522</v>
      </c>
      <c r="D526" s="138" t="s">
        <v>481</v>
      </c>
      <c r="E526" s="139" t="s">
        <v>629</v>
      </c>
      <c r="F526" s="140"/>
      <c r="G526" s="141">
        <f>G527</f>
        <v>3478600</v>
      </c>
      <c r="H526" s="141">
        <f t="shared" ref="H526:H528" si="180">H527</f>
        <v>3478600</v>
      </c>
      <c r="I526" s="135">
        <f t="shared" si="174"/>
        <v>0</v>
      </c>
    </row>
    <row r="527" spans="1:9" s="75" customFormat="1" ht="75" customHeight="1" x14ac:dyDescent="0.3">
      <c r="A527" s="93" t="s">
        <v>630</v>
      </c>
      <c r="B527" s="136" t="s">
        <v>592</v>
      </c>
      <c r="C527" s="137" t="s">
        <v>522</v>
      </c>
      <c r="D527" s="138" t="s">
        <v>481</v>
      </c>
      <c r="E527" s="139" t="s">
        <v>675</v>
      </c>
      <c r="F527" s="140"/>
      <c r="G527" s="141">
        <f>G528</f>
        <v>3478600</v>
      </c>
      <c r="H527" s="141">
        <f t="shared" si="180"/>
        <v>3478600</v>
      </c>
      <c r="I527" s="135">
        <f t="shared" si="174"/>
        <v>0</v>
      </c>
    </row>
    <row r="528" spans="1:9" s="75" customFormat="1" ht="27" customHeight="1" x14ac:dyDescent="0.3">
      <c r="A528" s="93" t="s">
        <v>398</v>
      </c>
      <c r="B528" s="136" t="s">
        <v>592</v>
      </c>
      <c r="C528" s="137" t="s">
        <v>522</v>
      </c>
      <c r="D528" s="138" t="s">
        <v>481</v>
      </c>
      <c r="E528" s="139" t="s">
        <v>675</v>
      </c>
      <c r="F528" s="140">
        <v>200</v>
      </c>
      <c r="G528" s="141">
        <f>G529</f>
        <v>3478600</v>
      </c>
      <c r="H528" s="141">
        <f t="shared" si="180"/>
        <v>3478600</v>
      </c>
      <c r="I528" s="135">
        <f t="shared" si="174"/>
        <v>0</v>
      </c>
    </row>
    <row r="529" spans="1:9" s="75" customFormat="1" ht="34.799999999999997" customHeight="1" x14ac:dyDescent="0.3">
      <c r="A529" s="93" t="s">
        <v>62</v>
      </c>
      <c r="B529" s="136" t="s">
        <v>592</v>
      </c>
      <c r="C529" s="137" t="s">
        <v>522</v>
      </c>
      <c r="D529" s="138" t="s">
        <v>481</v>
      </c>
      <c r="E529" s="139" t="s">
        <v>675</v>
      </c>
      <c r="F529" s="140">
        <v>240</v>
      </c>
      <c r="G529" s="141">
        <v>3478600</v>
      </c>
      <c r="H529" s="152">
        <v>3478600</v>
      </c>
      <c r="I529" s="135">
        <f t="shared" si="174"/>
        <v>0</v>
      </c>
    </row>
    <row r="530" spans="1:9" s="75" customFormat="1" ht="55.5" customHeight="1" x14ac:dyDescent="0.3">
      <c r="A530" s="95" t="s">
        <v>676</v>
      </c>
      <c r="B530" s="136" t="s">
        <v>592</v>
      </c>
      <c r="C530" s="137" t="s">
        <v>522</v>
      </c>
      <c r="D530" s="138" t="s">
        <v>481</v>
      </c>
      <c r="E530" s="139" t="s">
        <v>677</v>
      </c>
      <c r="F530" s="146"/>
      <c r="G530" s="186">
        <f t="shared" ref="G530:H532" si="181">G531</f>
        <v>1183900</v>
      </c>
      <c r="H530" s="186">
        <f t="shared" si="181"/>
        <v>880264.58</v>
      </c>
      <c r="I530" s="135">
        <f t="shared" si="174"/>
        <v>303635.42000000004</v>
      </c>
    </row>
    <row r="531" spans="1:9" s="75" customFormat="1" ht="74.25" customHeight="1" x14ac:dyDescent="0.3">
      <c r="A531" s="101" t="s">
        <v>678</v>
      </c>
      <c r="B531" s="136" t="s">
        <v>592</v>
      </c>
      <c r="C531" s="137" t="s">
        <v>522</v>
      </c>
      <c r="D531" s="138" t="s">
        <v>481</v>
      </c>
      <c r="E531" s="139" t="s">
        <v>679</v>
      </c>
      <c r="F531" s="140"/>
      <c r="G531" s="186">
        <f t="shared" si="181"/>
        <v>1183900</v>
      </c>
      <c r="H531" s="186">
        <f t="shared" si="181"/>
        <v>880264.58</v>
      </c>
      <c r="I531" s="135">
        <f t="shared" si="174"/>
        <v>303635.42000000004</v>
      </c>
    </row>
    <row r="532" spans="1:9" s="75" customFormat="1" ht="44.25" customHeight="1" x14ac:dyDescent="0.3">
      <c r="A532" s="93" t="s">
        <v>599</v>
      </c>
      <c r="B532" s="136" t="s">
        <v>592</v>
      </c>
      <c r="C532" s="137" t="s">
        <v>522</v>
      </c>
      <c r="D532" s="138" t="s">
        <v>481</v>
      </c>
      <c r="E532" s="139" t="s">
        <v>679</v>
      </c>
      <c r="F532" s="140">
        <v>600</v>
      </c>
      <c r="G532" s="186">
        <f t="shared" si="181"/>
        <v>1183900</v>
      </c>
      <c r="H532" s="186">
        <f t="shared" si="181"/>
        <v>880264.58</v>
      </c>
      <c r="I532" s="135">
        <f t="shared" si="174"/>
        <v>303635.42000000004</v>
      </c>
    </row>
    <row r="533" spans="1:9" s="75" customFormat="1" ht="15" customHeight="1" x14ac:dyDescent="0.3">
      <c r="A533" s="93" t="s">
        <v>201</v>
      </c>
      <c r="B533" s="136" t="s">
        <v>592</v>
      </c>
      <c r="C533" s="137" t="s">
        <v>522</v>
      </c>
      <c r="D533" s="138" t="s">
        <v>481</v>
      </c>
      <c r="E533" s="139" t="s">
        <v>679</v>
      </c>
      <c r="F533" s="140">
        <v>610</v>
      </c>
      <c r="G533" s="186">
        <v>1183900</v>
      </c>
      <c r="H533" s="135">
        <v>880264.58</v>
      </c>
      <c r="I533" s="135">
        <f t="shared" si="174"/>
        <v>303635.42000000004</v>
      </c>
    </row>
    <row r="534" spans="1:9" s="75" customFormat="1" ht="40.5" customHeight="1" x14ac:dyDescent="0.3">
      <c r="A534" s="117" t="s">
        <v>642</v>
      </c>
      <c r="B534" s="136" t="s">
        <v>592</v>
      </c>
      <c r="C534" s="137" t="s">
        <v>522</v>
      </c>
      <c r="D534" s="138" t="s">
        <v>481</v>
      </c>
      <c r="E534" s="139" t="s">
        <v>643</v>
      </c>
      <c r="F534" s="140"/>
      <c r="G534" s="135">
        <f>G535</f>
        <v>1462202.97</v>
      </c>
      <c r="H534" s="135">
        <f t="shared" ref="H534" si="182">H535</f>
        <v>1443298.97</v>
      </c>
      <c r="I534" s="135">
        <f t="shared" si="174"/>
        <v>18904</v>
      </c>
    </row>
    <row r="535" spans="1:9" s="75" customFormat="1" ht="41.25" customHeight="1" x14ac:dyDescent="0.3">
      <c r="A535" s="117" t="s">
        <v>644</v>
      </c>
      <c r="B535" s="136" t="s">
        <v>592</v>
      </c>
      <c r="C535" s="137" t="s">
        <v>522</v>
      </c>
      <c r="D535" s="138" t="s">
        <v>481</v>
      </c>
      <c r="E535" s="139" t="s">
        <v>645</v>
      </c>
      <c r="F535" s="140"/>
      <c r="G535" s="135">
        <f>G536+G539+G542</f>
        <v>1462202.97</v>
      </c>
      <c r="H535" s="135">
        <f t="shared" ref="H535:I535" si="183">H536+H539+H542</f>
        <v>1443298.97</v>
      </c>
      <c r="I535" s="135">
        <f t="shared" si="183"/>
        <v>18904</v>
      </c>
    </row>
    <row r="536" spans="1:9" s="75" customFormat="1" ht="36.75" customHeight="1" x14ac:dyDescent="0.3">
      <c r="A536" s="93" t="s">
        <v>667</v>
      </c>
      <c r="B536" s="136" t="s">
        <v>592</v>
      </c>
      <c r="C536" s="137" t="s">
        <v>522</v>
      </c>
      <c r="D536" s="138" t="s">
        <v>481</v>
      </c>
      <c r="E536" s="139" t="s">
        <v>680</v>
      </c>
      <c r="F536" s="140"/>
      <c r="G536" s="135">
        <f>G537</f>
        <v>1400000</v>
      </c>
      <c r="H536" s="135">
        <f t="shared" ref="H536:H537" si="184">H537</f>
        <v>1400000</v>
      </c>
      <c r="I536" s="135">
        <f t="shared" si="174"/>
        <v>0</v>
      </c>
    </row>
    <row r="537" spans="1:9" s="75" customFormat="1" ht="34.200000000000003" customHeight="1" x14ac:dyDescent="0.3">
      <c r="A537" s="93" t="s">
        <v>398</v>
      </c>
      <c r="B537" s="136" t="s">
        <v>592</v>
      </c>
      <c r="C537" s="137" t="s">
        <v>522</v>
      </c>
      <c r="D537" s="138" t="s">
        <v>481</v>
      </c>
      <c r="E537" s="139" t="s">
        <v>680</v>
      </c>
      <c r="F537" s="140">
        <v>200</v>
      </c>
      <c r="G537" s="135">
        <f>G538</f>
        <v>1400000</v>
      </c>
      <c r="H537" s="135">
        <f t="shared" si="184"/>
        <v>1400000</v>
      </c>
      <c r="I537" s="135">
        <f t="shared" si="174"/>
        <v>0</v>
      </c>
    </row>
    <row r="538" spans="1:9" s="75" customFormat="1" ht="31.2" customHeight="1" x14ac:dyDescent="0.3">
      <c r="A538" s="93" t="s">
        <v>62</v>
      </c>
      <c r="B538" s="136" t="s">
        <v>592</v>
      </c>
      <c r="C538" s="137" t="s">
        <v>522</v>
      </c>
      <c r="D538" s="138" t="s">
        <v>481</v>
      </c>
      <c r="E538" s="139" t="s">
        <v>680</v>
      </c>
      <c r="F538" s="140">
        <v>240</v>
      </c>
      <c r="G538" s="135">
        <v>1400000</v>
      </c>
      <c r="H538" s="135">
        <v>1400000</v>
      </c>
      <c r="I538" s="135">
        <f t="shared" si="174"/>
        <v>0</v>
      </c>
    </row>
    <row r="539" spans="1:9" s="75" customFormat="1" ht="57.75" customHeight="1" x14ac:dyDescent="0.3">
      <c r="A539" s="93" t="s">
        <v>681</v>
      </c>
      <c r="B539" s="136" t="s">
        <v>592</v>
      </c>
      <c r="C539" s="137" t="s">
        <v>522</v>
      </c>
      <c r="D539" s="138" t="s">
        <v>481</v>
      </c>
      <c r="E539" s="139" t="s">
        <v>682</v>
      </c>
      <c r="F539" s="140"/>
      <c r="G539" s="135">
        <f>G540</f>
        <v>43298.97</v>
      </c>
      <c r="H539" s="135">
        <f t="shared" ref="H539:H540" si="185">H540</f>
        <v>43298.97</v>
      </c>
      <c r="I539" s="135">
        <f t="shared" si="174"/>
        <v>0</v>
      </c>
    </row>
    <row r="540" spans="1:9" s="75" customFormat="1" ht="32.4" customHeight="1" x14ac:dyDescent="0.3">
      <c r="A540" s="93" t="s">
        <v>398</v>
      </c>
      <c r="B540" s="136" t="s">
        <v>592</v>
      </c>
      <c r="C540" s="137" t="s">
        <v>522</v>
      </c>
      <c r="D540" s="138" t="s">
        <v>481</v>
      </c>
      <c r="E540" s="139" t="s">
        <v>682</v>
      </c>
      <c r="F540" s="140">
        <v>200</v>
      </c>
      <c r="G540" s="135">
        <f>G541</f>
        <v>43298.97</v>
      </c>
      <c r="H540" s="135">
        <f t="shared" si="185"/>
        <v>43298.97</v>
      </c>
      <c r="I540" s="135">
        <f t="shared" si="174"/>
        <v>0</v>
      </c>
    </row>
    <row r="541" spans="1:9" s="75" customFormat="1" ht="35.4" customHeight="1" x14ac:dyDescent="0.3">
      <c r="A541" s="93" t="s">
        <v>62</v>
      </c>
      <c r="B541" s="136" t="s">
        <v>592</v>
      </c>
      <c r="C541" s="137" t="s">
        <v>522</v>
      </c>
      <c r="D541" s="138" t="s">
        <v>481</v>
      </c>
      <c r="E541" s="139" t="s">
        <v>682</v>
      </c>
      <c r="F541" s="140">
        <v>240</v>
      </c>
      <c r="G541" s="135">
        <v>43298.97</v>
      </c>
      <c r="H541" s="135">
        <v>43298.97</v>
      </c>
      <c r="I541" s="135">
        <f t="shared" si="174"/>
        <v>0</v>
      </c>
    </row>
    <row r="542" spans="1:9" s="75" customFormat="1" ht="48" customHeight="1" x14ac:dyDescent="0.3">
      <c r="A542" s="92" t="s">
        <v>604</v>
      </c>
      <c r="B542" s="136" t="s">
        <v>592</v>
      </c>
      <c r="C542" s="137" t="s">
        <v>522</v>
      </c>
      <c r="D542" s="138" t="s">
        <v>393</v>
      </c>
      <c r="E542" s="139" t="s">
        <v>649</v>
      </c>
      <c r="F542" s="140"/>
      <c r="G542" s="135">
        <f>G543</f>
        <v>18904</v>
      </c>
      <c r="H542" s="135">
        <f t="shared" ref="H542:H543" si="186">H543</f>
        <v>0</v>
      </c>
      <c r="I542" s="135">
        <f t="shared" si="174"/>
        <v>18904</v>
      </c>
    </row>
    <row r="543" spans="1:9" s="75" customFormat="1" ht="35.4" customHeight="1" x14ac:dyDescent="0.3">
      <c r="A543" s="93" t="s">
        <v>398</v>
      </c>
      <c r="B543" s="136" t="s">
        <v>592</v>
      </c>
      <c r="C543" s="137" t="s">
        <v>522</v>
      </c>
      <c r="D543" s="138" t="s">
        <v>393</v>
      </c>
      <c r="E543" s="139" t="s">
        <v>649</v>
      </c>
      <c r="F543" s="140">
        <v>200</v>
      </c>
      <c r="G543" s="135">
        <f>G544</f>
        <v>18904</v>
      </c>
      <c r="H543" s="135">
        <f t="shared" si="186"/>
        <v>0</v>
      </c>
      <c r="I543" s="135">
        <f t="shared" si="174"/>
        <v>18904</v>
      </c>
    </row>
    <row r="544" spans="1:9" s="75" customFormat="1" ht="35.4" customHeight="1" x14ac:dyDescent="0.3">
      <c r="A544" s="93" t="s">
        <v>62</v>
      </c>
      <c r="B544" s="136" t="s">
        <v>592</v>
      </c>
      <c r="C544" s="137" t="s">
        <v>522</v>
      </c>
      <c r="D544" s="138" t="s">
        <v>393</v>
      </c>
      <c r="E544" s="139" t="s">
        <v>649</v>
      </c>
      <c r="F544" s="140">
        <v>240</v>
      </c>
      <c r="G544" s="141">
        <v>18904</v>
      </c>
      <c r="H544" s="152">
        <v>0</v>
      </c>
      <c r="I544" s="135">
        <f t="shared" si="174"/>
        <v>18904</v>
      </c>
    </row>
    <row r="545" spans="1:9" s="75" customFormat="1" ht="33.75" customHeight="1" x14ac:dyDescent="0.3">
      <c r="A545" s="93" t="s">
        <v>407</v>
      </c>
      <c r="B545" s="136" t="s">
        <v>592</v>
      </c>
      <c r="C545" s="137" t="s">
        <v>522</v>
      </c>
      <c r="D545" s="138" t="s">
        <v>481</v>
      </c>
      <c r="E545" s="139" t="s">
        <v>408</v>
      </c>
      <c r="F545" s="140"/>
      <c r="G545" s="186">
        <f>G546</f>
        <v>236800</v>
      </c>
      <c r="H545" s="135">
        <f t="shared" ref="H545" si="187">H546</f>
        <v>178424.33000000002</v>
      </c>
      <c r="I545" s="135">
        <f t="shared" si="174"/>
        <v>58375.669999999984</v>
      </c>
    </row>
    <row r="546" spans="1:9" s="75" customFormat="1" ht="32.25" customHeight="1" x14ac:dyDescent="0.3">
      <c r="A546" s="93" t="s">
        <v>683</v>
      </c>
      <c r="B546" s="136" t="s">
        <v>592</v>
      </c>
      <c r="C546" s="137" t="s">
        <v>522</v>
      </c>
      <c r="D546" s="138" t="s">
        <v>481</v>
      </c>
      <c r="E546" s="139" t="s">
        <v>410</v>
      </c>
      <c r="F546" s="140"/>
      <c r="G546" s="168">
        <f>G552+G547</f>
        <v>236800</v>
      </c>
      <c r="H546" s="168">
        <f t="shared" ref="H546" si="188">H552+H547</f>
        <v>178424.33000000002</v>
      </c>
      <c r="I546" s="135">
        <f t="shared" si="174"/>
        <v>58375.669999999984</v>
      </c>
    </row>
    <row r="547" spans="1:9" s="75" customFormat="1" ht="169.5" customHeight="1" x14ac:dyDescent="0.3">
      <c r="A547" s="93" t="s">
        <v>684</v>
      </c>
      <c r="B547" s="136" t="s">
        <v>592</v>
      </c>
      <c r="C547" s="137" t="s">
        <v>522</v>
      </c>
      <c r="D547" s="138" t="s">
        <v>481</v>
      </c>
      <c r="E547" s="139" t="s">
        <v>685</v>
      </c>
      <c r="F547" s="140"/>
      <c r="G547" s="168">
        <f>G548+G550</f>
        <v>122000</v>
      </c>
      <c r="H547" s="168">
        <f t="shared" ref="H547" si="189">H548+H550</f>
        <v>92324.33</v>
      </c>
      <c r="I547" s="135">
        <f t="shared" si="174"/>
        <v>29675.67</v>
      </c>
    </row>
    <row r="548" spans="1:9" s="75" customFormat="1" ht="77.25" customHeight="1" x14ac:dyDescent="0.3">
      <c r="A548" s="93" t="s">
        <v>415</v>
      </c>
      <c r="B548" s="136" t="s">
        <v>592</v>
      </c>
      <c r="C548" s="137" t="s">
        <v>522</v>
      </c>
      <c r="D548" s="138" t="s">
        <v>481</v>
      </c>
      <c r="E548" s="139" t="s">
        <v>685</v>
      </c>
      <c r="F548" s="140">
        <v>100</v>
      </c>
      <c r="G548" s="168">
        <f>G549</f>
        <v>107000</v>
      </c>
      <c r="H548" s="168">
        <f t="shared" ref="H548" si="190">H549</f>
        <v>77324.33</v>
      </c>
      <c r="I548" s="135">
        <f t="shared" si="174"/>
        <v>29675.67</v>
      </c>
    </row>
    <row r="549" spans="1:9" s="75" customFormat="1" ht="27.75" customHeight="1" x14ac:dyDescent="0.3">
      <c r="A549" s="93" t="s">
        <v>69</v>
      </c>
      <c r="B549" s="136" t="s">
        <v>592</v>
      </c>
      <c r="C549" s="137" t="s">
        <v>522</v>
      </c>
      <c r="D549" s="138" t="s">
        <v>481</v>
      </c>
      <c r="E549" s="139" t="s">
        <v>685</v>
      </c>
      <c r="F549" s="140">
        <v>110</v>
      </c>
      <c r="G549" s="168">
        <v>107000</v>
      </c>
      <c r="H549" s="152">
        <v>77324.33</v>
      </c>
      <c r="I549" s="135">
        <f t="shared" si="174"/>
        <v>29675.67</v>
      </c>
    </row>
    <row r="550" spans="1:9" s="75" customFormat="1" ht="26.25" customHeight="1" x14ac:dyDescent="0.3">
      <c r="A550" s="92" t="s">
        <v>398</v>
      </c>
      <c r="B550" s="136" t="s">
        <v>592</v>
      </c>
      <c r="C550" s="137" t="s">
        <v>522</v>
      </c>
      <c r="D550" s="138" t="s">
        <v>481</v>
      </c>
      <c r="E550" s="139" t="s">
        <v>685</v>
      </c>
      <c r="F550" s="140">
        <v>200</v>
      </c>
      <c r="G550" s="186">
        <f>G551</f>
        <v>15000</v>
      </c>
      <c r="H550" s="186">
        <f t="shared" ref="H550" si="191">H551</f>
        <v>15000</v>
      </c>
      <c r="I550" s="135">
        <f t="shared" si="174"/>
        <v>0</v>
      </c>
    </row>
    <row r="551" spans="1:9" s="75" customFormat="1" ht="50.25" customHeight="1" x14ac:dyDescent="0.3">
      <c r="A551" s="93" t="s">
        <v>62</v>
      </c>
      <c r="B551" s="136" t="s">
        <v>592</v>
      </c>
      <c r="C551" s="137" t="s">
        <v>522</v>
      </c>
      <c r="D551" s="138" t="s">
        <v>481</v>
      </c>
      <c r="E551" s="139" t="s">
        <v>685</v>
      </c>
      <c r="F551" s="140">
        <v>240</v>
      </c>
      <c r="G551" s="168">
        <v>15000</v>
      </c>
      <c r="H551" s="152">
        <v>15000</v>
      </c>
      <c r="I551" s="135">
        <f t="shared" si="174"/>
        <v>0</v>
      </c>
    </row>
    <row r="552" spans="1:9" s="75" customFormat="1" ht="90" customHeight="1" x14ac:dyDescent="0.3">
      <c r="A552" s="93" t="s">
        <v>686</v>
      </c>
      <c r="B552" s="136" t="s">
        <v>592</v>
      </c>
      <c r="C552" s="137" t="s">
        <v>522</v>
      </c>
      <c r="D552" s="138" t="s">
        <v>481</v>
      </c>
      <c r="E552" s="180" t="s">
        <v>687</v>
      </c>
      <c r="F552" s="140"/>
      <c r="G552" s="186">
        <f>G553+G555</f>
        <v>114800</v>
      </c>
      <c r="H552" s="186">
        <f t="shared" ref="H552" si="192">H553+H555</f>
        <v>86100</v>
      </c>
      <c r="I552" s="135">
        <f t="shared" si="174"/>
        <v>28700</v>
      </c>
    </row>
    <row r="553" spans="1:9" s="75" customFormat="1" ht="72.75" customHeight="1" x14ac:dyDescent="0.3">
      <c r="A553" s="92" t="s">
        <v>415</v>
      </c>
      <c r="B553" s="136" t="s">
        <v>592</v>
      </c>
      <c r="C553" s="137" t="s">
        <v>522</v>
      </c>
      <c r="D553" s="138" t="s">
        <v>481</v>
      </c>
      <c r="E553" s="180" t="s">
        <v>687</v>
      </c>
      <c r="F553" s="140">
        <v>100</v>
      </c>
      <c r="G553" s="186">
        <f>G554</f>
        <v>81800</v>
      </c>
      <c r="H553" s="186">
        <f t="shared" ref="H553" si="193">H554</f>
        <v>65231.75</v>
      </c>
      <c r="I553" s="135">
        <f t="shared" si="174"/>
        <v>16568.25</v>
      </c>
    </row>
    <row r="554" spans="1:9" s="75" customFormat="1" ht="29.25" customHeight="1" x14ac:dyDescent="0.3">
      <c r="A554" s="93" t="s">
        <v>69</v>
      </c>
      <c r="B554" s="136" t="s">
        <v>592</v>
      </c>
      <c r="C554" s="137" t="s">
        <v>522</v>
      </c>
      <c r="D554" s="138" t="s">
        <v>481</v>
      </c>
      <c r="E554" s="139" t="s">
        <v>687</v>
      </c>
      <c r="F554" s="140">
        <v>110</v>
      </c>
      <c r="G554" s="168">
        <v>81800</v>
      </c>
      <c r="H554" s="168">
        <v>65231.75</v>
      </c>
      <c r="I554" s="135">
        <f t="shared" si="174"/>
        <v>16568.25</v>
      </c>
    </row>
    <row r="555" spans="1:9" s="75" customFormat="1" ht="28.5" customHeight="1" x14ac:dyDescent="0.3">
      <c r="A555" s="92" t="s">
        <v>398</v>
      </c>
      <c r="B555" s="136" t="s">
        <v>592</v>
      </c>
      <c r="C555" s="137" t="s">
        <v>522</v>
      </c>
      <c r="D555" s="138" t="s">
        <v>481</v>
      </c>
      <c r="E555" s="180" t="s">
        <v>687</v>
      </c>
      <c r="F555" s="140">
        <v>200</v>
      </c>
      <c r="G555" s="186">
        <f>G556</f>
        <v>33000</v>
      </c>
      <c r="H555" s="186">
        <f t="shared" ref="H555" si="194">H556</f>
        <v>20868.25</v>
      </c>
      <c r="I555" s="135">
        <f t="shared" si="174"/>
        <v>12131.75</v>
      </c>
    </row>
    <row r="556" spans="1:9" s="75" customFormat="1" ht="40.5" customHeight="1" x14ac:dyDescent="0.3">
      <c r="A556" s="93" t="s">
        <v>62</v>
      </c>
      <c r="B556" s="136" t="s">
        <v>592</v>
      </c>
      <c r="C556" s="137" t="s">
        <v>522</v>
      </c>
      <c r="D556" s="138" t="s">
        <v>481</v>
      </c>
      <c r="E556" s="139" t="s">
        <v>687</v>
      </c>
      <c r="F556" s="140">
        <v>240</v>
      </c>
      <c r="G556" s="168">
        <v>33000</v>
      </c>
      <c r="H556" s="168">
        <v>20868.25</v>
      </c>
      <c r="I556" s="135">
        <f t="shared" si="174"/>
        <v>12131.75</v>
      </c>
    </row>
    <row r="557" spans="1:9" s="75" customFormat="1" ht="27.75" customHeight="1" x14ac:dyDescent="0.3">
      <c r="A557" s="93" t="s">
        <v>387</v>
      </c>
      <c r="B557" s="136" t="s">
        <v>592</v>
      </c>
      <c r="C557" s="137" t="s">
        <v>522</v>
      </c>
      <c r="D557" s="138" t="s">
        <v>481</v>
      </c>
      <c r="E557" s="139" t="s">
        <v>388</v>
      </c>
      <c r="F557" s="140"/>
      <c r="G557" s="168">
        <f>G558+G563</f>
        <v>2716900.28</v>
      </c>
      <c r="H557" s="168">
        <f t="shared" ref="H557:I557" si="195">H558+H563</f>
        <v>1845750.1</v>
      </c>
      <c r="I557" s="141">
        <f t="shared" si="195"/>
        <v>871150.17999999993</v>
      </c>
    </row>
    <row r="558" spans="1:9" s="75" customFormat="1" ht="32.25" customHeight="1" x14ac:dyDescent="0.3">
      <c r="A558" s="93" t="s">
        <v>688</v>
      </c>
      <c r="B558" s="136" t="s">
        <v>592</v>
      </c>
      <c r="C558" s="137" t="s">
        <v>522</v>
      </c>
      <c r="D558" s="138" t="s">
        <v>481</v>
      </c>
      <c r="E558" s="139" t="s">
        <v>422</v>
      </c>
      <c r="F558" s="140"/>
      <c r="G558" s="168">
        <f>G559+G561</f>
        <v>2716900</v>
      </c>
      <c r="H558" s="168">
        <f t="shared" ref="H558:I558" si="196">H559+H561</f>
        <v>1845749.82</v>
      </c>
      <c r="I558" s="141">
        <f t="shared" si="196"/>
        <v>871150.17999999993</v>
      </c>
    </row>
    <row r="559" spans="1:9" s="75" customFormat="1" ht="75.75" customHeight="1" x14ac:dyDescent="0.3">
      <c r="A559" s="93" t="s">
        <v>415</v>
      </c>
      <c r="B559" s="136" t="s">
        <v>592</v>
      </c>
      <c r="C559" s="137" t="s">
        <v>522</v>
      </c>
      <c r="D559" s="138" t="s">
        <v>481</v>
      </c>
      <c r="E559" s="139" t="s">
        <v>422</v>
      </c>
      <c r="F559" s="140">
        <v>100</v>
      </c>
      <c r="G559" s="168">
        <f>G560</f>
        <v>2710300</v>
      </c>
      <c r="H559" s="141">
        <f t="shared" ref="H559" si="197">H560</f>
        <v>1840149.82</v>
      </c>
      <c r="I559" s="135">
        <f t="shared" si="174"/>
        <v>870150.17999999993</v>
      </c>
    </row>
    <row r="560" spans="1:9" s="75" customFormat="1" ht="29.25" customHeight="1" x14ac:dyDescent="0.3">
      <c r="A560" s="93" t="s">
        <v>689</v>
      </c>
      <c r="B560" s="136" t="s">
        <v>592</v>
      </c>
      <c r="C560" s="137" t="s">
        <v>522</v>
      </c>
      <c r="D560" s="138" t="s">
        <v>481</v>
      </c>
      <c r="E560" s="139" t="s">
        <v>422</v>
      </c>
      <c r="F560" s="140">
        <v>120</v>
      </c>
      <c r="G560" s="168">
        <v>2710300</v>
      </c>
      <c r="H560" s="152">
        <v>1840149.82</v>
      </c>
      <c r="I560" s="135">
        <f t="shared" si="174"/>
        <v>870150.17999999993</v>
      </c>
    </row>
    <row r="561" spans="1:9" s="75" customFormat="1" ht="29.25" customHeight="1" x14ac:dyDescent="0.3">
      <c r="A561" s="92" t="s">
        <v>398</v>
      </c>
      <c r="B561" s="136" t="s">
        <v>592</v>
      </c>
      <c r="C561" s="137" t="s">
        <v>522</v>
      </c>
      <c r="D561" s="138" t="s">
        <v>481</v>
      </c>
      <c r="E561" s="139" t="s">
        <v>422</v>
      </c>
      <c r="F561" s="140">
        <v>200</v>
      </c>
      <c r="G561" s="168">
        <f>G562</f>
        <v>6600</v>
      </c>
      <c r="H561" s="152">
        <f>H562</f>
        <v>5600</v>
      </c>
      <c r="I561" s="135">
        <f>I562</f>
        <v>1000</v>
      </c>
    </row>
    <row r="562" spans="1:9" s="75" customFormat="1" ht="29.25" customHeight="1" x14ac:dyDescent="0.3">
      <c r="A562" s="93" t="s">
        <v>62</v>
      </c>
      <c r="B562" s="136" t="s">
        <v>592</v>
      </c>
      <c r="C562" s="137" t="s">
        <v>522</v>
      </c>
      <c r="D562" s="138" t="s">
        <v>481</v>
      </c>
      <c r="E562" s="139" t="s">
        <v>422</v>
      </c>
      <c r="F562" s="140">
        <v>240</v>
      </c>
      <c r="G562" s="168">
        <v>6600</v>
      </c>
      <c r="H562" s="152">
        <v>5600</v>
      </c>
      <c r="I562" s="135">
        <f>G562-H562</f>
        <v>1000</v>
      </c>
    </row>
    <row r="563" spans="1:9" s="75" customFormat="1" ht="32.4" customHeight="1" x14ac:dyDescent="0.3">
      <c r="A563" s="93" t="s">
        <v>427</v>
      </c>
      <c r="B563" s="136" t="s">
        <v>592</v>
      </c>
      <c r="C563" s="137" t="s">
        <v>522</v>
      </c>
      <c r="D563" s="138" t="s">
        <v>481</v>
      </c>
      <c r="E563" s="139" t="s">
        <v>428</v>
      </c>
      <c r="F563" s="140"/>
      <c r="G563" s="168">
        <f>G564</f>
        <v>0.28000000000000003</v>
      </c>
      <c r="H563" s="152">
        <f>H564</f>
        <v>0.28000000000000003</v>
      </c>
      <c r="I563" s="135">
        <f>I564</f>
        <v>0</v>
      </c>
    </row>
    <row r="564" spans="1:9" s="75" customFormat="1" ht="21.6" customHeight="1" x14ac:dyDescent="0.3">
      <c r="A564" s="93" t="s">
        <v>88</v>
      </c>
      <c r="B564" s="136" t="s">
        <v>592</v>
      </c>
      <c r="C564" s="137" t="s">
        <v>522</v>
      </c>
      <c r="D564" s="138" t="s">
        <v>481</v>
      </c>
      <c r="E564" s="139" t="s">
        <v>428</v>
      </c>
      <c r="F564" s="140">
        <v>800</v>
      </c>
      <c r="G564" s="168">
        <f>G565</f>
        <v>0.28000000000000003</v>
      </c>
      <c r="H564" s="152">
        <f>H565</f>
        <v>0.28000000000000003</v>
      </c>
      <c r="I564" s="135">
        <f>I565</f>
        <v>0</v>
      </c>
    </row>
    <row r="565" spans="1:9" s="75" customFormat="1" ht="18.600000000000001" customHeight="1" x14ac:dyDescent="0.3">
      <c r="A565" s="93" t="s">
        <v>94</v>
      </c>
      <c r="B565" s="136" t="s">
        <v>592</v>
      </c>
      <c r="C565" s="137" t="s">
        <v>522</v>
      </c>
      <c r="D565" s="138" t="s">
        <v>481</v>
      </c>
      <c r="E565" s="139" t="s">
        <v>428</v>
      </c>
      <c r="F565" s="140">
        <v>850</v>
      </c>
      <c r="G565" s="168">
        <v>0.28000000000000003</v>
      </c>
      <c r="H565" s="152">
        <v>0.28000000000000003</v>
      </c>
      <c r="I565" s="135">
        <f>G565-H565</f>
        <v>0</v>
      </c>
    </row>
    <row r="566" spans="1:9" s="75" customFormat="1" ht="32.25" customHeight="1" x14ac:dyDescent="0.3">
      <c r="A566" s="93" t="s">
        <v>465</v>
      </c>
      <c r="B566" s="136" t="s">
        <v>592</v>
      </c>
      <c r="C566" s="137" t="s">
        <v>522</v>
      </c>
      <c r="D566" s="138" t="s">
        <v>481</v>
      </c>
      <c r="E566" s="139" t="s">
        <v>466</v>
      </c>
      <c r="F566" s="146"/>
      <c r="G566" s="168">
        <f>G567</f>
        <v>15767966.49</v>
      </c>
      <c r="H566" s="141">
        <f t="shared" ref="H566" si="198">H567</f>
        <v>9620407.4199999999</v>
      </c>
      <c r="I566" s="135">
        <f t="shared" si="174"/>
        <v>6147559.0700000003</v>
      </c>
    </row>
    <row r="567" spans="1:9" s="75" customFormat="1" ht="32.25" customHeight="1" x14ac:dyDescent="0.3">
      <c r="A567" s="92" t="s">
        <v>467</v>
      </c>
      <c r="B567" s="130" t="s">
        <v>592</v>
      </c>
      <c r="C567" s="131" t="s">
        <v>522</v>
      </c>
      <c r="D567" s="132" t="s">
        <v>481</v>
      </c>
      <c r="E567" s="133" t="s">
        <v>468</v>
      </c>
      <c r="F567" s="127"/>
      <c r="G567" s="186">
        <f>G568+G570+G572</f>
        <v>15767966.49</v>
      </c>
      <c r="H567" s="135">
        <f t="shared" ref="H567" si="199">H568+H570+H572</f>
        <v>9620407.4199999999</v>
      </c>
      <c r="I567" s="135">
        <f t="shared" si="174"/>
        <v>6147559.0700000003</v>
      </c>
    </row>
    <row r="568" spans="1:9" s="75" customFormat="1" ht="78.75" customHeight="1" x14ac:dyDescent="0.3">
      <c r="A568" s="93" t="s">
        <v>48</v>
      </c>
      <c r="B568" s="136" t="s">
        <v>592</v>
      </c>
      <c r="C568" s="137" t="s">
        <v>522</v>
      </c>
      <c r="D568" s="138" t="s">
        <v>481</v>
      </c>
      <c r="E568" s="139" t="s">
        <v>468</v>
      </c>
      <c r="F568" s="140">
        <v>100</v>
      </c>
      <c r="G568" s="168">
        <f>G569</f>
        <v>13423900</v>
      </c>
      <c r="H568" s="141">
        <f t="shared" ref="H568" si="200">H569</f>
        <v>7968170.5599999996</v>
      </c>
      <c r="I568" s="135">
        <f t="shared" si="174"/>
        <v>5455729.4400000004</v>
      </c>
    </row>
    <row r="569" spans="1:9" s="75" customFormat="1" ht="30" customHeight="1" x14ac:dyDescent="0.3">
      <c r="A569" s="93" t="s">
        <v>69</v>
      </c>
      <c r="B569" s="136" t="s">
        <v>592</v>
      </c>
      <c r="C569" s="137" t="s">
        <v>522</v>
      </c>
      <c r="D569" s="138" t="s">
        <v>481</v>
      </c>
      <c r="E569" s="139" t="s">
        <v>468</v>
      </c>
      <c r="F569" s="140">
        <v>110</v>
      </c>
      <c r="G569" s="168">
        <v>13423900</v>
      </c>
      <c r="H569" s="152">
        <v>7968170.5599999996</v>
      </c>
      <c r="I569" s="135">
        <f t="shared" si="174"/>
        <v>5455729.4400000004</v>
      </c>
    </row>
    <row r="570" spans="1:9" s="75" customFormat="1" ht="33" customHeight="1" x14ac:dyDescent="0.3">
      <c r="A570" s="93" t="s">
        <v>398</v>
      </c>
      <c r="B570" s="136" t="s">
        <v>592</v>
      </c>
      <c r="C570" s="137" t="s">
        <v>522</v>
      </c>
      <c r="D570" s="138" t="s">
        <v>481</v>
      </c>
      <c r="E570" s="139" t="s">
        <v>468</v>
      </c>
      <c r="F570" s="140">
        <v>200</v>
      </c>
      <c r="G570" s="168">
        <f>G571</f>
        <v>2321035.44</v>
      </c>
      <c r="H570" s="141">
        <f t="shared" ref="H570" si="201">H571</f>
        <v>1652108.64</v>
      </c>
      <c r="I570" s="135">
        <f t="shared" si="174"/>
        <v>668926.80000000005</v>
      </c>
    </row>
    <row r="571" spans="1:9" s="75" customFormat="1" ht="44.25" customHeight="1" x14ac:dyDescent="0.3">
      <c r="A571" s="93" t="s">
        <v>62</v>
      </c>
      <c r="B571" s="136" t="s">
        <v>592</v>
      </c>
      <c r="C571" s="137" t="s">
        <v>522</v>
      </c>
      <c r="D571" s="138" t="s">
        <v>481</v>
      </c>
      <c r="E571" s="139" t="s">
        <v>468</v>
      </c>
      <c r="F571" s="140">
        <v>240</v>
      </c>
      <c r="G571" s="168">
        <v>2321035.44</v>
      </c>
      <c r="H571" s="152">
        <v>1652108.64</v>
      </c>
      <c r="I571" s="135">
        <f t="shared" si="174"/>
        <v>668926.80000000005</v>
      </c>
    </row>
    <row r="572" spans="1:9" s="75" customFormat="1" ht="48.75" customHeight="1" x14ac:dyDescent="0.3">
      <c r="A572" s="93" t="s">
        <v>690</v>
      </c>
      <c r="B572" s="136" t="s">
        <v>592</v>
      </c>
      <c r="C572" s="137" t="s">
        <v>522</v>
      </c>
      <c r="D572" s="138" t="s">
        <v>481</v>
      </c>
      <c r="E572" s="139" t="s">
        <v>691</v>
      </c>
      <c r="F572" s="148"/>
      <c r="G572" s="168">
        <f>G573</f>
        <v>23031.05</v>
      </c>
      <c r="H572" s="141">
        <f t="shared" ref="H572:H573" si="202">H573</f>
        <v>128.22</v>
      </c>
      <c r="I572" s="135">
        <f t="shared" si="174"/>
        <v>22902.829999999998</v>
      </c>
    </row>
    <row r="573" spans="1:9" s="75" customFormat="1" ht="18" customHeight="1" x14ac:dyDescent="0.3">
      <c r="A573" s="93" t="s">
        <v>88</v>
      </c>
      <c r="B573" s="136" t="s">
        <v>592</v>
      </c>
      <c r="C573" s="137" t="s">
        <v>522</v>
      </c>
      <c r="D573" s="138" t="s">
        <v>481</v>
      </c>
      <c r="E573" s="139" t="s">
        <v>691</v>
      </c>
      <c r="F573" s="148">
        <v>800</v>
      </c>
      <c r="G573" s="168">
        <f>G574</f>
        <v>23031.05</v>
      </c>
      <c r="H573" s="168">
        <f t="shared" si="202"/>
        <v>128.22</v>
      </c>
      <c r="I573" s="135">
        <f t="shared" si="174"/>
        <v>22902.829999999998</v>
      </c>
    </row>
    <row r="574" spans="1:9" s="75" customFormat="1" ht="21" customHeight="1" x14ac:dyDescent="0.3">
      <c r="A574" s="93" t="s">
        <v>94</v>
      </c>
      <c r="B574" s="136" t="s">
        <v>592</v>
      </c>
      <c r="C574" s="137" t="s">
        <v>522</v>
      </c>
      <c r="D574" s="138" t="s">
        <v>481</v>
      </c>
      <c r="E574" s="139" t="s">
        <v>691</v>
      </c>
      <c r="F574" s="140">
        <v>850</v>
      </c>
      <c r="G574" s="168">
        <v>23031.05</v>
      </c>
      <c r="H574" s="152">
        <v>128.22</v>
      </c>
      <c r="I574" s="135">
        <f t="shared" si="174"/>
        <v>22902.829999999998</v>
      </c>
    </row>
    <row r="575" spans="1:9" s="75" customFormat="1" x14ac:dyDescent="0.3">
      <c r="A575" s="94" t="s">
        <v>542</v>
      </c>
      <c r="B575" s="142" t="s">
        <v>592</v>
      </c>
      <c r="C575" s="143">
        <v>10</v>
      </c>
      <c r="D575" s="144"/>
      <c r="E575" s="145"/>
      <c r="F575" s="146"/>
      <c r="G575" s="165">
        <f t="shared" ref="G575:H583" si="203">G576</f>
        <v>1525900</v>
      </c>
      <c r="H575" s="165">
        <f t="shared" si="203"/>
        <v>1327423.67</v>
      </c>
      <c r="I575" s="128">
        <f t="shared" si="174"/>
        <v>198476.33000000007</v>
      </c>
    </row>
    <row r="576" spans="1:9" s="75" customFormat="1" x14ac:dyDescent="0.3">
      <c r="A576" s="94" t="s">
        <v>303</v>
      </c>
      <c r="B576" s="142" t="s">
        <v>592</v>
      </c>
      <c r="C576" s="143">
        <v>10</v>
      </c>
      <c r="D576" s="144" t="s">
        <v>400</v>
      </c>
      <c r="E576" s="139"/>
      <c r="F576" s="140"/>
      <c r="G576" s="223">
        <f t="shared" si="203"/>
        <v>1525900</v>
      </c>
      <c r="H576" s="223">
        <f t="shared" si="203"/>
        <v>1327423.67</v>
      </c>
      <c r="I576" s="128">
        <f t="shared" si="174"/>
        <v>198476.33000000007</v>
      </c>
    </row>
    <row r="577" spans="1:9" s="75" customFormat="1" ht="32.25" customHeight="1" x14ac:dyDescent="0.3">
      <c r="A577" s="93" t="s">
        <v>692</v>
      </c>
      <c r="B577" s="136" t="s">
        <v>592</v>
      </c>
      <c r="C577" s="137">
        <v>10</v>
      </c>
      <c r="D577" s="138" t="s">
        <v>400</v>
      </c>
      <c r="E577" s="139" t="s">
        <v>408</v>
      </c>
      <c r="F577" s="140"/>
      <c r="G577" s="186">
        <f t="shared" si="203"/>
        <v>1525900</v>
      </c>
      <c r="H577" s="186">
        <f t="shared" si="203"/>
        <v>1327423.67</v>
      </c>
      <c r="I577" s="135">
        <f t="shared" si="174"/>
        <v>198476.33000000007</v>
      </c>
    </row>
    <row r="578" spans="1:9" s="75" customFormat="1" ht="32.25" customHeight="1" x14ac:dyDescent="0.3">
      <c r="A578" s="93" t="s">
        <v>409</v>
      </c>
      <c r="B578" s="136" t="s">
        <v>592</v>
      </c>
      <c r="C578" s="137">
        <v>10</v>
      </c>
      <c r="D578" s="138" t="s">
        <v>400</v>
      </c>
      <c r="E578" s="139" t="s">
        <v>410</v>
      </c>
      <c r="F578" s="140"/>
      <c r="G578" s="186">
        <f>G582+G579</f>
        <v>1525900</v>
      </c>
      <c r="H578" s="186">
        <f t="shared" ref="H578:I578" si="204">H582+H579</f>
        <v>1327423.67</v>
      </c>
      <c r="I578" s="186">
        <f t="shared" si="204"/>
        <v>198476.33000000002</v>
      </c>
    </row>
    <row r="579" spans="1:9" s="75" customFormat="1" ht="106.2" customHeight="1" x14ac:dyDescent="0.3">
      <c r="A579" s="93" t="s">
        <v>831</v>
      </c>
      <c r="B579" s="136" t="s">
        <v>592</v>
      </c>
      <c r="C579" s="137">
        <v>10</v>
      </c>
      <c r="D579" s="138" t="s">
        <v>400</v>
      </c>
      <c r="E579" s="139" t="s">
        <v>830</v>
      </c>
      <c r="F579" s="140"/>
      <c r="G579" s="186">
        <f t="shared" si="203"/>
        <v>32000</v>
      </c>
      <c r="H579" s="186">
        <f t="shared" si="203"/>
        <v>12665.67</v>
      </c>
      <c r="I579" s="135">
        <f t="shared" ref="I579:I581" si="205">G579-H579</f>
        <v>19334.330000000002</v>
      </c>
    </row>
    <row r="580" spans="1:9" s="75" customFormat="1" ht="32.25" customHeight="1" x14ac:dyDescent="0.3">
      <c r="A580" s="93" t="s">
        <v>599</v>
      </c>
      <c r="B580" s="136" t="s">
        <v>592</v>
      </c>
      <c r="C580" s="137">
        <v>10</v>
      </c>
      <c r="D580" s="138" t="s">
        <v>400</v>
      </c>
      <c r="E580" s="139" t="s">
        <v>830</v>
      </c>
      <c r="F580" s="140">
        <v>600</v>
      </c>
      <c r="G580" s="186">
        <f t="shared" si="203"/>
        <v>32000</v>
      </c>
      <c r="H580" s="186">
        <f t="shared" si="203"/>
        <v>12665.67</v>
      </c>
      <c r="I580" s="135">
        <f t="shared" si="205"/>
        <v>19334.330000000002</v>
      </c>
    </row>
    <row r="581" spans="1:9" s="75" customFormat="1" ht="24" customHeight="1" x14ac:dyDescent="0.3">
      <c r="A581" s="93" t="s">
        <v>201</v>
      </c>
      <c r="B581" s="136" t="s">
        <v>592</v>
      </c>
      <c r="C581" s="137">
        <v>10</v>
      </c>
      <c r="D581" s="138" t="s">
        <v>400</v>
      </c>
      <c r="E581" s="139" t="s">
        <v>830</v>
      </c>
      <c r="F581" s="140">
        <v>610</v>
      </c>
      <c r="G581" s="168">
        <v>32000</v>
      </c>
      <c r="H581" s="152">
        <v>12665.67</v>
      </c>
      <c r="I581" s="135">
        <f t="shared" si="205"/>
        <v>19334.330000000002</v>
      </c>
    </row>
    <row r="582" spans="1:9" s="75" customFormat="1" ht="62.25" customHeight="1" x14ac:dyDescent="0.3">
      <c r="A582" s="93" t="s">
        <v>693</v>
      </c>
      <c r="B582" s="136" t="s">
        <v>592</v>
      </c>
      <c r="C582" s="137">
        <v>10</v>
      </c>
      <c r="D582" s="138" t="s">
        <v>400</v>
      </c>
      <c r="E582" s="139" t="s">
        <v>694</v>
      </c>
      <c r="F582" s="140"/>
      <c r="G582" s="186">
        <f t="shared" si="203"/>
        <v>1493900</v>
      </c>
      <c r="H582" s="186">
        <f t="shared" si="203"/>
        <v>1314758</v>
      </c>
      <c r="I582" s="135">
        <f t="shared" si="174"/>
        <v>179142</v>
      </c>
    </row>
    <row r="583" spans="1:9" s="82" customFormat="1" ht="27.6" x14ac:dyDescent="0.35">
      <c r="A583" s="93" t="s">
        <v>695</v>
      </c>
      <c r="B583" s="136" t="s">
        <v>592</v>
      </c>
      <c r="C583" s="137">
        <v>10</v>
      </c>
      <c r="D583" s="138" t="s">
        <v>400</v>
      </c>
      <c r="E583" s="139" t="s">
        <v>694</v>
      </c>
      <c r="F583" s="140">
        <v>300</v>
      </c>
      <c r="G583" s="186">
        <f t="shared" si="203"/>
        <v>1493900</v>
      </c>
      <c r="H583" s="186">
        <f t="shared" si="203"/>
        <v>1314758</v>
      </c>
      <c r="I583" s="135">
        <f t="shared" si="174"/>
        <v>179142</v>
      </c>
    </row>
    <row r="584" spans="1:9" s="75" customFormat="1" ht="33.75" customHeight="1" x14ac:dyDescent="0.3">
      <c r="A584" s="93" t="s">
        <v>297</v>
      </c>
      <c r="B584" s="136" t="s">
        <v>592</v>
      </c>
      <c r="C584" s="137">
        <v>10</v>
      </c>
      <c r="D584" s="138" t="s">
        <v>400</v>
      </c>
      <c r="E584" s="139" t="s">
        <v>694</v>
      </c>
      <c r="F584" s="140">
        <v>310</v>
      </c>
      <c r="G584" s="168">
        <v>1493900</v>
      </c>
      <c r="H584" s="152">
        <v>1314758</v>
      </c>
      <c r="I584" s="135">
        <f t="shared" si="174"/>
        <v>179142</v>
      </c>
    </row>
    <row r="585" spans="1:9" s="75" customFormat="1" ht="32.25" customHeight="1" x14ac:dyDescent="0.3">
      <c r="A585" s="112" t="s">
        <v>696</v>
      </c>
      <c r="B585" s="145" t="s">
        <v>697</v>
      </c>
      <c r="C585" s="143"/>
      <c r="D585" s="144"/>
      <c r="E585" s="145"/>
      <c r="F585" s="146"/>
      <c r="G585" s="223">
        <f>G599+G586</f>
        <v>91877102.25</v>
      </c>
      <c r="H585" s="223">
        <f t="shared" ref="H585:I585" si="206">H599+H586</f>
        <v>54510550.019999996</v>
      </c>
      <c r="I585" s="223">
        <f t="shared" si="206"/>
        <v>37366552.230000004</v>
      </c>
    </row>
    <row r="586" spans="1:9" s="75" customFormat="1" ht="32.25" customHeight="1" x14ac:dyDescent="0.3">
      <c r="A586" s="94" t="s">
        <v>521</v>
      </c>
      <c r="B586" s="145" t="s">
        <v>697</v>
      </c>
      <c r="C586" s="143" t="s">
        <v>522</v>
      </c>
      <c r="D586" s="138"/>
      <c r="E586" s="139"/>
      <c r="F586" s="140"/>
      <c r="G586" s="147">
        <f>G587</f>
        <v>127300</v>
      </c>
      <c r="H586" s="274">
        <f>H587</f>
        <v>125200</v>
      </c>
      <c r="I586" s="128">
        <f>I587</f>
        <v>2100</v>
      </c>
    </row>
    <row r="587" spans="1:9" s="75" customFormat="1" ht="32.25" customHeight="1" x14ac:dyDescent="0.3">
      <c r="A587" s="94" t="s">
        <v>221</v>
      </c>
      <c r="B587" s="145" t="s">
        <v>697</v>
      </c>
      <c r="C587" s="271" t="s">
        <v>522</v>
      </c>
      <c r="D587" s="271" t="s">
        <v>429</v>
      </c>
      <c r="E587" s="272"/>
      <c r="F587" s="272"/>
      <c r="G587" s="147">
        <f>G588</f>
        <v>127300</v>
      </c>
      <c r="H587" s="147">
        <f>H588</f>
        <v>125200</v>
      </c>
      <c r="I587" s="147">
        <f>I588</f>
        <v>2100</v>
      </c>
    </row>
    <row r="588" spans="1:9" s="75" customFormat="1" ht="32.25" customHeight="1" x14ac:dyDescent="0.3">
      <c r="A588" s="93" t="s">
        <v>700</v>
      </c>
      <c r="B588" s="136" t="s">
        <v>697</v>
      </c>
      <c r="C588" s="264" t="s">
        <v>522</v>
      </c>
      <c r="D588" s="273" t="s">
        <v>429</v>
      </c>
      <c r="E588" s="139" t="s">
        <v>701</v>
      </c>
      <c r="F588" s="140"/>
      <c r="G588" s="135">
        <f>G589+G594</f>
        <v>127300</v>
      </c>
      <c r="H588" s="135">
        <f t="shared" ref="H588:I588" si="207">H589+H594</f>
        <v>125200</v>
      </c>
      <c r="I588" s="135">
        <f t="shared" si="207"/>
        <v>2100</v>
      </c>
    </row>
    <row r="589" spans="1:9" s="75" customFormat="1" ht="32.25" customHeight="1" x14ac:dyDescent="0.3">
      <c r="A589" s="93" t="s">
        <v>709</v>
      </c>
      <c r="B589" s="136" t="s">
        <v>697</v>
      </c>
      <c r="C589" s="264" t="s">
        <v>522</v>
      </c>
      <c r="D589" s="273" t="s">
        <v>429</v>
      </c>
      <c r="E589" s="139" t="s">
        <v>710</v>
      </c>
      <c r="F589" s="140"/>
      <c r="G589" s="186">
        <f>G590</f>
        <v>98500</v>
      </c>
      <c r="H589" s="186">
        <f t="shared" ref="H589:I590" si="208">H590</f>
        <v>98500</v>
      </c>
      <c r="I589" s="135">
        <f t="shared" si="208"/>
        <v>0</v>
      </c>
    </row>
    <row r="590" spans="1:9" s="75" customFormat="1" ht="32.25" customHeight="1" x14ac:dyDescent="0.3">
      <c r="A590" s="105" t="s">
        <v>711</v>
      </c>
      <c r="B590" s="136" t="s">
        <v>697</v>
      </c>
      <c r="C590" s="264" t="s">
        <v>522</v>
      </c>
      <c r="D590" s="273" t="s">
        <v>429</v>
      </c>
      <c r="E590" s="139" t="s">
        <v>712</v>
      </c>
      <c r="F590" s="140"/>
      <c r="G590" s="186">
        <f>G591</f>
        <v>98500</v>
      </c>
      <c r="H590" s="186">
        <f t="shared" si="208"/>
        <v>98500</v>
      </c>
      <c r="I590" s="135">
        <f t="shared" si="208"/>
        <v>0</v>
      </c>
    </row>
    <row r="591" spans="1:9" s="75" customFormat="1" ht="42.6" customHeight="1" x14ac:dyDescent="0.3">
      <c r="A591" s="92" t="s">
        <v>604</v>
      </c>
      <c r="B591" s="136" t="s">
        <v>697</v>
      </c>
      <c r="C591" s="264" t="s">
        <v>522</v>
      </c>
      <c r="D591" s="273" t="s">
        <v>429</v>
      </c>
      <c r="E591" s="139" t="s">
        <v>715</v>
      </c>
      <c r="F591" s="140"/>
      <c r="G591" s="186">
        <f>G592</f>
        <v>98500</v>
      </c>
      <c r="H591" s="186">
        <f t="shared" ref="H591" si="209">H592</f>
        <v>98500</v>
      </c>
      <c r="I591" s="135">
        <f t="shared" ref="I591:I598" si="210">G591-H591</f>
        <v>0</v>
      </c>
    </row>
    <row r="592" spans="1:9" s="75" customFormat="1" ht="32.25" customHeight="1" x14ac:dyDescent="0.3">
      <c r="A592" s="92" t="s">
        <v>599</v>
      </c>
      <c r="B592" s="136" t="s">
        <v>697</v>
      </c>
      <c r="C592" s="264" t="s">
        <v>522</v>
      </c>
      <c r="D592" s="273" t="s">
        <v>429</v>
      </c>
      <c r="E592" s="139" t="s">
        <v>715</v>
      </c>
      <c r="F592" s="140">
        <v>600</v>
      </c>
      <c r="G592" s="186">
        <f t="shared" ref="G592:H592" si="211">G593</f>
        <v>98500</v>
      </c>
      <c r="H592" s="186">
        <f t="shared" si="211"/>
        <v>98500</v>
      </c>
      <c r="I592" s="135">
        <f t="shared" si="210"/>
        <v>0</v>
      </c>
    </row>
    <row r="593" spans="1:10" s="75" customFormat="1" ht="27.6" customHeight="1" x14ac:dyDescent="0.3">
      <c r="A593" s="93" t="s">
        <v>201</v>
      </c>
      <c r="B593" s="136" t="s">
        <v>697</v>
      </c>
      <c r="C593" s="264" t="s">
        <v>522</v>
      </c>
      <c r="D593" s="273" t="s">
        <v>429</v>
      </c>
      <c r="E593" s="139" t="s">
        <v>715</v>
      </c>
      <c r="F593" s="140">
        <v>610</v>
      </c>
      <c r="G593" s="168">
        <v>98500</v>
      </c>
      <c r="H593" s="152">
        <v>98500</v>
      </c>
      <c r="I593" s="135">
        <f t="shared" si="210"/>
        <v>0</v>
      </c>
    </row>
    <row r="594" spans="1:10" s="75" customFormat="1" ht="32.25" customHeight="1" x14ac:dyDescent="0.3">
      <c r="A594" s="121" t="s">
        <v>726</v>
      </c>
      <c r="B594" s="136" t="s">
        <v>697</v>
      </c>
      <c r="C594" s="264" t="s">
        <v>522</v>
      </c>
      <c r="D594" s="273" t="s">
        <v>429</v>
      </c>
      <c r="E594" s="180" t="s">
        <v>727</v>
      </c>
      <c r="F594" s="181"/>
      <c r="G594" s="225">
        <f>G595</f>
        <v>28800</v>
      </c>
      <c r="H594" s="182">
        <f t="shared" ref="H594:I596" si="212">H595</f>
        <v>26700</v>
      </c>
      <c r="I594" s="135">
        <f t="shared" si="210"/>
        <v>2100</v>
      </c>
    </row>
    <row r="595" spans="1:10" s="75" customFormat="1" ht="32.25" customHeight="1" x14ac:dyDescent="0.3">
      <c r="A595" s="121" t="s">
        <v>728</v>
      </c>
      <c r="B595" s="136" t="s">
        <v>697</v>
      </c>
      <c r="C595" s="264" t="s">
        <v>522</v>
      </c>
      <c r="D595" s="273" t="s">
        <v>429</v>
      </c>
      <c r="E595" s="180" t="s">
        <v>729</v>
      </c>
      <c r="F595" s="181"/>
      <c r="G595" s="225">
        <f>G596</f>
        <v>28800</v>
      </c>
      <c r="H595" s="182">
        <f t="shared" si="212"/>
        <v>26700</v>
      </c>
      <c r="I595" s="135">
        <f t="shared" si="210"/>
        <v>2100</v>
      </c>
    </row>
    <row r="596" spans="1:10" s="75" customFormat="1" ht="32.25" customHeight="1" x14ac:dyDescent="0.3">
      <c r="A596" s="121" t="s">
        <v>730</v>
      </c>
      <c r="B596" s="136" t="s">
        <v>697</v>
      </c>
      <c r="C596" s="264" t="s">
        <v>522</v>
      </c>
      <c r="D596" s="273" t="s">
        <v>429</v>
      </c>
      <c r="E596" s="180" t="s">
        <v>731</v>
      </c>
      <c r="F596" s="181"/>
      <c r="G596" s="225">
        <f>G597</f>
        <v>28800</v>
      </c>
      <c r="H596" s="225">
        <f t="shared" si="212"/>
        <v>26700</v>
      </c>
      <c r="I596" s="182">
        <f t="shared" si="212"/>
        <v>2100</v>
      </c>
    </row>
    <row r="597" spans="1:10" s="75" customFormat="1" ht="32.25" customHeight="1" x14ac:dyDescent="0.3">
      <c r="A597" s="93" t="s">
        <v>398</v>
      </c>
      <c r="B597" s="136" t="s">
        <v>697</v>
      </c>
      <c r="C597" s="264" t="s">
        <v>522</v>
      </c>
      <c r="D597" s="273" t="s">
        <v>429</v>
      </c>
      <c r="E597" s="139" t="s">
        <v>731</v>
      </c>
      <c r="F597" s="140">
        <v>200</v>
      </c>
      <c r="G597" s="168">
        <f>G598</f>
        <v>28800</v>
      </c>
      <c r="H597" s="168">
        <f t="shared" ref="H597" si="213">H598</f>
        <v>26700</v>
      </c>
      <c r="I597" s="135">
        <f t="shared" si="210"/>
        <v>2100</v>
      </c>
    </row>
    <row r="598" spans="1:10" s="75" customFormat="1" ht="32.25" customHeight="1" x14ac:dyDescent="0.3">
      <c r="A598" s="93" t="s">
        <v>62</v>
      </c>
      <c r="B598" s="136" t="s">
        <v>697</v>
      </c>
      <c r="C598" s="264" t="s">
        <v>522</v>
      </c>
      <c r="D598" s="273" t="s">
        <v>429</v>
      </c>
      <c r="E598" s="139" t="s">
        <v>731</v>
      </c>
      <c r="F598" s="140">
        <v>240</v>
      </c>
      <c r="G598" s="168">
        <v>28800</v>
      </c>
      <c r="H598" s="168">
        <v>26700</v>
      </c>
      <c r="I598" s="135">
        <f t="shared" si="210"/>
        <v>2100</v>
      </c>
    </row>
    <row r="599" spans="1:10" s="75" customFormat="1" ht="22.5" customHeight="1" x14ac:dyDescent="0.3">
      <c r="A599" s="94" t="s">
        <v>698</v>
      </c>
      <c r="B599" s="142" t="s">
        <v>697</v>
      </c>
      <c r="C599" s="143" t="s">
        <v>699</v>
      </c>
      <c r="D599" s="144"/>
      <c r="E599" s="145"/>
      <c r="F599" s="146"/>
      <c r="G599" s="223">
        <f>G600+G634</f>
        <v>91749802.25</v>
      </c>
      <c r="H599" s="223">
        <f>H600+H634</f>
        <v>54385350.019999996</v>
      </c>
      <c r="I599" s="128">
        <f t="shared" si="174"/>
        <v>37364452.230000004</v>
      </c>
      <c r="J599" s="78"/>
    </row>
    <row r="600" spans="1:10" s="75" customFormat="1" x14ac:dyDescent="0.3">
      <c r="A600" s="94" t="s">
        <v>267</v>
      </c>
      <c r="B600" s="142" t="s">
        <v>697</v>
      </c>
      <c r="C600" s="143" t="s">
        <v>699</v>
      </c>
      <c r="D600" s="144" t="s">
        <v>385</v>
      </c>
      <c r="E600" s="145"/>
      <c r="F600" s="146"/>
      <c r="G600" s="223">
        <f>G601+G621+G626</f>
        <v>65627132.049999997</v>
      </c>
      <c r="H600" s="223">
        <f t="shared" ref="H600:I600" si="214">H601+H621+H626</f>
        <v>38721813.479999997</v>
      </c>
      <c r="I600" s="223">
        <f t="shared" si="214"/>
        <v>26905318.57</v>
      </c>
    </row>
    <row r="601" spans="1:10" s="75" customFormat="1" ht="29.25" customHeight="1" x14ac:dyDescent="0.3">
      <c r="A601" s="93" t="s">
        <v>700</v>
      </c>
      <c r="B601" s="136" t="s">
        <v>697</v>
      </c>
      <c r="C601" s="137" t="s">
        <v>699</v>
      </c>
      <c r="D601" s="138" t="s">
        <v>385</v>
      </c>
      <c r="E601" s="139" t="s">
        <v>701</v>
      </c>
      <c r="F601" s="140"/>
      <c r="G601" s="186">
        <f>G610+G602</f>
        <v>39412698.479999997</v>
      </c>
      <c r="H601" s="186">
        <f>H610+H602</f>
        <v>23370144.689999998</v>
      </c>
      <c r="I601" s="135">
        <f t="shared" ref="I601:I659" si="215">G601-H601</f>
        <v>16042553.789999999</v>
      </c>
    </row>
    <row r="602" spans="1:10" s="75" customFormat="1" ht="17.25" customHeight="1" x14ac:dyDescent="0.3">
      <c r="A602" s="93" t="s">
        <v>702</v>
      </c>
      <c r="B602" s="136" t="s">
        <v>697</v>
      </c>
      <c r="C602" s="137" t="s">
        <v>699</v>
      </c>
      <c r="D602" s="138" t="s">
        <v>385</v>
      </c>
      <c r="E602" s="139" t="s">
        <v>703</v>
      </c>
      <c r="F602" s="140"/>
      <c r="G602" s="186">
        <f>G603</f>
        <v>10485986.24</v>
      </c>
      <c r="H602" s="186">
        <f t="shared" ref="H602" si="216">H603</f>
        <v>5185259.51</v>
      </c>
      <c r="I602" s="135">
        <f t="shared" si="215"/>
        <v>5300726.7300000004</v>
      </c>
    </row>
    <row r="603" spans="1:10" s="75" customFormat="1" ht="23.4" customHeight="1" x14ac:dyDescent="0.3">
      <c r="A603" s="105" t="s">
        <v>704</v>
      </c>
      <c r="B603" s="136" t="s">
        <v>697</v>
      </c>
      <c r="C603" s="137" t="s">
        <v>699</v>
      </c>
      <c r="D603" s="138" t="s">
        <v>385</v>
      </c>
      <c r="E603" s="139" t="s">
        <v>705</v>
      </c>
      <c r="F603" s="140"/>
      <c r="G603" s="186">
        <f>G604+G607</f>
        <v>10485986.24</v>
      </c>
      <c r="H603" s="186">
        <f t="shared" ref="H603" si="217">H604+H607</f>
        <v>5185259.51</v>
      </c>
      <c r="I603" s="135">
        <f t="shared" si="215"/>
        <v>5300726.7300000004</v>
      </c>
    </row>
    <row r="604" spans="1:10" s="75" customFormat="1" ht="50.4" customHeight="1" x14ac:dyDescent="0.3">
      <c r="A604" s="92" t="s">
        <v>604</v>
      </c>
      <c r="B604" s="136" t="s">
        <v>697</v>
      </c>
      <c r="C604" s="137" t="s">
        <v>699</v>
      </c>
      <c r="D604" s="138" t="s">
        <v>385</v>
      </c>
      <c r="E604" s="139" t="s">
        <v>706</v>
      </c>
      <c r="F604" s="140"/>
      <c r="G604" s="186">
        <f>G605</f>
        <v>10214582.24</v>
      </c>
      <c r="H604" s="186">
        <f t="shared" ref="H604" si="218">H605</f>
        <v>5185259.51</v>
      </c>
      <c r="I604" s="135">
        <f t="shared" si="215"/>
        <v>5029322.7300000004</v>
      </c>
    </row>
    <row r="605" spans="1:10" s="75" customFormat="1" ht="29.25" customHeight="1" x14ac:dyDescent="0.3">
      <c r="A605" s="92" t="s">
        <v>599</v>
      </c>
      <c r="B605" s="136" t="s">
        <v>697</v>
      </c>
      <c r="C605" s="137" t="s">
        <v>699</v>
      </c>
      <c r="D605" s="138" t="s">
        <v>385</v>
      </c>
      <c r="E605" s="139" t="s">
        <v>706</v>
      </c>
      <c r="F605" s="140">
        <v>600</v>
      </c>
      <c r="G605" s="186">
        <f t="shared" ref="G605:H605" si="219">G606</f>
        <v>10214582.24</v>
      </c>
      <c r="H605" s="186">
        <f t="shared" si="219"/>
        <v>5185259.51</v>
      </c>
      <c r="I605" s="135">
        <f t="shared" si="215"/>
        <v>5029322.7300000004</v>
      </c>
    </row>
    <row r="606" spans="1:10" s="75" customFormat="1" ht="21" customHeight="1" x14ac:dyDescent="0.3">
      <c r="A606" s="93" t="s">
        <v>201</v>
      </c>
      <c r="B606" s="136" t="s">
        <v>697</v>
      </c>
      <c r="C606" s="137" t="s">
        <v>699</v>
      </c>
      <c r="D606" s="138" t="s">
        <v>385</v>
      </c>
      <c r="E606" s="139" t="s">
        <v>706</v>
      </c>
      <c r="F606" s="140">
        <v>610</v>
      </c>
      <c r="G606" s="168">
        <v>10214582.24</v>
      </c>
      <c r="H606" s="152">
        <v>5185259.51</v>
      </c>
      <c r="I606" s="135">
        <f t="shared" si="215"/>
        <v>5029322.7300000004</v>
      </c>
    </row>
    <row r="607" spans="1:10" s="75" customFormat="1" ht="60.75" customHeight="1" x14ac:dyDescent="0.3">
      <c r="A607" s="93" t="s">
        <v>707</v>
      </c>
      <c r="B607" s="136" t="s">
        <v>697</v>
      </c>
      <c r="C607" s="137" t="s">
        <v>699</v>
      </c>
      <c r="D607" s="138" t="s">
        <v>385</v>
      </c>
      <c r="E607" s="139" t="s">
        <v>708</v>
      </c>
      <c r="F607" s="140"/>
      <c r="G607" s="168">
        <f t="shared" ref="G607:H608" si="220">G608</f>
        <v>271404</v>
      </c>
      <c r="H607" s="152">
        <f t="shared" si="220"/>
        <v>0</v>
      </c>
      <c r="I607" s="135">
        <f t="shared" si="215"/>
        <v>271404</v>
      </c>
    </row>
    <row r="608" spans="1:10" s="75" customFormat="1" ht="32.25" customHeight="1" x14ac:dyDescent="0.3">
      <c r="A608" s="93" t="s">
        <v>199</v>
      </c>
      <c r="B608" s="136" t="s">
        <v>697</v>
      </c>
      <c r="C608" s="137" t="s">
        <v>699</v>
      </c>
      <c r="D608" s="138" t="s">
        <v>385</v>
      </c>
      <c r="E608" s="139" t="s">
        <v>708</v>
      </c>
      <c r="F608" s="140">
        <v>600</v>
      </c>
      <c r="G608" s="186">
        <f t="shared" si="220"/>
        <v>271404</v>
      </c>
      <c r="H608" s="152">
        <f t="shared" si="220"/>
        <v>0</v>
      </c>
      <c r="I608" s="135">
        <f t="shared" si="215"/>
        <v>271404</v>
      </c>
    </row>
    <row r="609" spans="1:10" s="75" customFormat="1" ht="19.5" customHeight="1" x14ac:dyDescent="0.3">
      <c r="A609" s="93" t="s">
        <v>201</v>
      </c>
      <c r="B609" s="136" t="s">
        <v>697</v>
      </c>
      <c r="C609" s="137" t="s">
        <v>699</v>
      </c>
      <c r="D609" s="138" t="s">
        <v>385</v>
      </c>
      <c r="E609" s="139" t="s">
        <v>708</v>
      </c>
      <c r="F609" s="140">
        <v>610</v>
      </c>
      <c r="G609" s="168">
        <v>271404</v>
      </c>
      <c r="H609" s="152">
        <v>0</v>
      </c>
      <c r="I609" s="135">
        <f t="shared" si="215"/>
        <v>271404</v>
      </c>
      <c r="J609" s="84"/>
    </row>
    <row r="610" spans="1:10" s="75" customFormat="1" ht="33" customHeight="1" x14ac:dyDescent="0.3">
      <c r="A610" s="93" t="s">
        <v>709</v>
      </c>
      <c r="B610" s="136" t="s">
        <v>697</v>
      </c>
      <c r="C610" s="137" t="s">
        <v>699</v>
      </c>
      <c r="D610" s="138" t="s">
        <v>385</v>
      </c>
      <c r="E610" s="139" t="s">
        <v>710</v>
      </c>
      <c r="F610" s="140"/>
      <c r="G610" s="186">
        <f>G611</f>
        <v>28926712.239999998</v>
      </c>
      <c r="H610" s="186">
        <f t="shared" ref="H610:H615" si="221">H611</f>
        <v>18184885.18</v>
      </c>
      <c r="I610" s="135">
        <f t="shared" si="215"/>
        <v>10741827.059999999</v>
      </c>
    </row>
    <row r="611" spans="1:10" s="75" customFormat="1" ht="41.25" customHeight="1" x14ac:dyDescent="0.3">
      <c r="A611" s="105" t="s">
        <v>711</v>
      </c>
      <c r="B611" s="136" t="s">
        <v>697</v>
      </c>
      <c r="C611" s="137" t="s">
        <v>699</v>
      </c>
      <c r="D611" s="138" t="s">
        <v>385</v>
      </c>
      <c r="E611" s="139" t="s">
        <v>712</v>
      </c>
      <c r="F611" s="140"/>
      <c r="G611" s="186">
        <f>G615+G618+G612</f>
        <v>28926712.239999998</v>
      </c>
      <c r="H611" s="186">
        <f>H615+H618+H612</f>
        <v>18184885.18</v>
      </c>
      <c r="I611" s="135">
        <f t="shared" si="215"/>
        <v>10741827.059999999</v>
      </c>
    </row>
    <row r="612" spans="1:10" s="75" customFormat="1" ht="48" customHeight="1" x14ac:dyDescent="0.3">
      <c r="A612" s="105" t="s">
        <v>713</v>
      </c>
      <c r="B612" s="136" t="s">
        <v>697</v>
      </c>
      <c r="C612" s="137" t="s">
        <v>699</v>
      </c>
      <c r="D612" s="138" t="s">
        <v>385</v>
      </c>
      <c r="E612" s="139" t="s">
        <v>714</v>
      </c>
      <c r="F612" s="140"/>
      <c r="G612" s="186">
        <f>G613</f>
        <v>1500000</v>
      </c>
      <c r="H612" s="186">
        <f>H613</f>
        <v>1500000</v>
      </c>
      <c r="I612" s="135">
        <f t="shared" si="215"/>
        <v>0</v>
      </c>
    </row>
    <row r="613" spans="1:10" s="75" customFormat="1" ht="33.75" customHeight="1" x14ac:dyDescent="0.3">
      <c r="A613" s="93" t="s">
        <v>199</v>
      </c>
      <c r="B613" s="136" t="s">
        <v>697</v>
      </c>
      <c r="C613" s="137" t="s">
        <v>699</v>
      </c>
      <c r="D613" s="138" t="s">
        <v>385</v>
      </c>
      <c r="E613" s="139" t="s">
        <v>714</v>
      </c>
      <c r="F613" s="140">
        <v>600</v>
      </c>
      <c r="G613" s="186">
        <f>G614</f>
        <v>1500000</v>
      </c>
      <c r="H613" s="186">
        <f>H614</f>
        <v>1500000</v>
      </c>
      <c r="I613" s="135">
        <f t="shared" si="215"/>
        <v>0</v>
      </c>
    </row>
    <row r="614" spans="1:10" s="75" customFormat="1" ht="16.5" customHeight="1" x14ac:dyDescent="0.3">
      <c r="A614" s="93" t="s">
        <v>201</v>
      </c>
      <c r="B614" s="136" t="s">
        <v>697</v>
      </c>
      <c r="C614" s="137" t="s">
        <v>699</v>
      </c>
      <c r="D614" s="138" t="s">
        <v>385</v>
      </c>
      <c r="E614" s="139" t="s">
        <v>714</v>
      </c>
      <c r="F614" s="140">
        <v>610</v>
      </c>
      <c r="G614" s="186">
        <v>1500000</v>
      </c>
      <c r="H614" s="186">
        <v>1500000</v>
      </c>
      <c r="I614" s="135">
        <f t="shared" si="215"/>
        <v>0</v>
      </c>
    </row>
    <row r="615" spans="1:10" s="75" customFormat="1" ht="48.75" customHeight="1" x14ac:dyDescent="0.3">
      <c r="A615" s="92" t="s">
        <v>604</v>
      </c>
      <c r="B615" s="136" t="s">
        <v>697</v>
      </c>
      <c r="C615" s="137" t="s">
        <v>699</v>
      </c>
      <c r="D615" s="138" t="s">
        <v>385</v>
      </c>
      <c r="E615" s="139" t="s">
        <v>715</v>
      </c>
      <c r="F615" s="140"/>
      <c r="G615" s="186">
        <f>G616</f>
        <v>26890188.239999998</v>
      </c>
      <c r="H615" s="186">
        <f t="shared" si="221"/>
        <v>16684885.18</v>
      </c>
      <c r="I615" s="135">
        <f t="shared" si="215"/>
        <v>10205303.059999999</v>
      </c>
    </row>
    <row r="616" spans="1:10" s="75" customFormat="1" ht="45" customHeight="1" x14ac:dyDescent="0.3">
      <c r="A616" s="92" t="s">
        <v>599</v>
      </c>
      <c r="B616" s="136" t="s">
        <v>697</v>
      </c>
      <c r="C616" s="137" t="s">
        <v>699</v>
      </c>
      <c r="D616" s="138" t="s">
        <v>385</v>
      </c>
      <c r="E616" s="139" t="s">
        <v>715</v>
      </c>
      <c r="F616" s="140">
        <v>600</v>
      </c>
      <c r="G616" s="186">
        <f t="shared" ref="G616:H616" si="222">G617</f>
        <v>26890188.239999998</v>
      </c>
      <c r="H616" s="186">
        <f t="shared" si="222"/>
        <v>16684885.18</v>
      </c>
      <c r="I616" s="135">
        <f t="shared" si="215"/>
        <v>10205303.059999999</v>
      </c>
    </row>
    <row r="617" spans="1:10" s="75" customFormat="1" ht="21" customHeight="1" x14ac:dyDescent="0.3">
      <c r="A617" s="93" t="s">
        <v>201</v>
      </c>
      <c r="B617" s="136" t="s">
        <v>697</v>
      </c>
      <c r="C617" s="137" t="s">
        <v>699</v>
      </c>
      <c r="D617" s="138" t="s">
        <v>385</v>
      </c>
      <c r="E617" s="139" t="s">
        <v>715</v>
      </c>
      <c r="F617" s="140">
        <v>610</v>
      </c>
      <c r="G617" s="168">
        <v>26890188.239999998</v>
      </c>
      <c r="H617" s="152">
        <v>16684885.18</v>
      </c>
      <c r="I617" s="135">
        <f t="shared" si="215"/>
        <v>10205303.059999999</v>
      </c>
    </row>
    <row r="618" spans="1:10" s="75" customFormat="1" ht="59.25" customHeight="1" x14ac:dyDescent="0.3">
      <c r="A618" s="93" t="s">
        <v>716</v>
      </c>
      <c r="B618" s="136" t="s">
        <v>697</v>
      </c>
      <c r="C618" s="137" t="s">
        <v>699</v>
      </c>
      <c r="D618" s="138" t="s">
        <v>385</v>
      </c>
      <c r="E618" s="139" t="s">
        <v>717</v>
      </c>
      <c r="F618" s="140"/>
      <c r="G618" s="186">
        <f>G619</f>
        <v>536524</v>
      </c>
      <c r="H618" s="135">
        <f t="shared" ref="H618" si="223">H619</f>
        <v>0</v>
      </c>
      <c r="I618" s="135">
        <f t="shared" si="215"/>
        <v>536524</v>
      </c>
    </row>
    <row r="619" spans="1:10" s="75" customFormat="1" ht="29.25" customHeight="1" x14ac:dyDescent="0.3">
      <c r="A619" s="93" t="s">
        <v>199</v>
      </c>
      <c r="B619" s="136" t="s">
        <v>697</v>
      </c>
      <c r="C619" s="137" t="s">
        <v>699</v>
      </c>
      <c r="D619" s="138" t="s">
        <v>385</v>
      </c>
      <c r="E619" s="139" t="s">
        <v>717</v>
      </c>
      <c r="F619" s="140">
        <v>600</v>
      </c>
      <c r="G619" s="186">
        <f t="shared" ref="G619:H619" si="224">G620</f>
        <v>536524</v>
      </c>
      <c r="H619" s="135">
        <f t="shared" si="224"/>
        <v>0</v>
      </c>
      <c r="I619" s="135">
        <f t="shared" si="215"/>
        <v>536524</v>
      </c>
    </row>
    <row r="620" spans="1:10" s="75" customFormat="1" ht="21" customHeight="1" x14ac:dyDescent="0.3">
      <c r="A620" s="93" t="s">
        <v>201</v>
      </c>
      <c r="B620" s="136" t="s">
        <v>697</v>
      </c>
      <c r="C620" s="137" t="s">
        <v>699</v>
      </c>
      <c r="D620" s="138" t="s">
        <v>385</v>
      </c>
      <c r="E620" s="139" t="s">
        <v>717</v>
      </c>
      <c r="F620" s="140">
        <v>610</v>
      </c>
      <c r="G620" s="168">
        <v>536524</v>
      </c>
      <c r="H620" s="152">
        <v>0</v>
      </c>
      <c r="I620" s="135">
        <f t="shared" si="215"/>
        <v>536524</v>
      </c>
    </row>
    <row r="621" spans="1:10" s="75" customFormat="1" ht="42.75" customHeight="1" x14ac:dyDescent="0.3">
      <c r="A621" s="93" t="s">
        <v>718</v>
      </c>
      <c r="B621" s="136" t="s">
        <v>697</v>
      </c>
      <c r="C621" s="137" t="s">
        <v>699</v>
      </c>
      <c r="D621" s="138" t="s">
        <v>385</v>
      </c>
      <c r="E621" s="224" t="s">
        <v>719</v>
      </c>
      <c r="F621" s="140"/>
      <c r="G621" s="186">
        <f>G622</f>
        <v>30000</v>
      </c>
      <c r="H621" s="135">
        <f t="shared" ref="H621:H624" si="225">H622</f>
        <v>0</v>
      </c>
      <c r="I621" s="135">
        <f t="shared" si="215"/>
        <v>30000</v>
      </c>
    </row>
    <row r="622" spans="1:10" s="75" customFormat="1" ht="33" customHeight="1" x14ac:dyDescent="0.3">
      <c r="A622" s="93" t="s">
        <v>720</v>
      </c>
      <c r="B622" s="136" t="s">
        <v>697</v>
      </c>
      <c r="C622" s="137" t="s">
        <v>699</v>
      </c>
      <c r="D622" s="138" t="s">
        <v>385</v>
      </c>
      <c r="E622" s="139" t="s">
        <v>721</v>
      </c>
      <c r="F622" s="140"/>
      <c r="G622" s="186">
        <f>G623</f>
        <v>30000</v>
      </c>
      <c r="H622" s="135">
        <f t="shared" si="225"/>
        <v>0</v>
      </c>
      <c r="I622" s="135">
        <f t="shared" si="215"/>
        <v>30000</v>
      </c>
    </row>
    <row r="623" spans="1:10" s="75" customFormat="1" ht="33" customHeight="1" x14ac:dyDescent="0.3">
      <c r="A623" s="92" t="s">
        <v>722</v>
      </c>
      <c r="B623" s="136" t="s">
        <v>697</v>
      </c>
      <c r="C623" s="137" t="s">
        <v>699</v>
      </c>
      <c r="D623" s="138" t="s">
        <v>385</v>
      </c>
      <c r="E623" s="139" t="s">
        <v>723</v>
      </c>
      <c r="F623" s="140"/>
      <c r="G623" s="186">
        <f>G624</f>
        <v>30000</v>
      </c>
      <c r="H623" s="135">
        <f t="shared" si="225"/>
        <v>0</v>
      </c>
      <c r="I623" s="135">
        <f t="shared" si="215"/>
        <v>30000</v>
      </c>
    </row>
    <row r="624" spans="1:10" s="75" customFormat="1" ht="32.25" customHeight="1" x14ac:dyDescent="0.3">
      <c r="A624" s="92" t="s">
        <v>599</v>
      </c>
      <c r="B624" s="136" t="s">
        <v>697</v>
      </c>
      <c r="C624" s="137" t="s">
        <v>699</v>
      </c>
      <c r="D624" s="138" t="s">
        <v>385</v>
      </c>
      <c r="E624" s="139" t="s">
        <v>723</v>
      </c>
      <c r="F624" s="140">
        <v>600</v>
      </c>
      <c r="G624" s="186">
        <f>G625</f>
        <v>30000</v>
      </c>
      <c r="H624" s="135">
        <f t="shared" si="225"/>
        <v>0</v>
      </c>
      <c r="I624" s="135">
        <f t="shared" si="215"/>
        <v>30000</v>
      </c>
    </row>
    <row r="625" spans="1:9" s="75" customFormat="1" ht="15.75" customHeight="1" x14ac:dyDescent="0.3">
      <c r="A625" s="93" t="s">
        <v>201</v>
      </c>
      <c r="B625" s="136" t="s">
        <v>697</v>
      </c>
      <c r="C625" s="137" t="s">
        <v>699</v>
      </c>
      <c r="D625" s="138" t="s">
        <v>385</v>
      </c>
      <c r="E625" s="139" t="s">
        <v>723</v>
      </c>
      <c r="F625" s="140">
        <v>610</v>
      </c>
      <c r="G625" s="168">
        <v>30000</v>
      </c>
      <c r="H625" s="152">
        <v>0</v>
      </c>
      <c r="I625" s="135">
        <f t="shared" si="215"/>
        <v>30000</v>
      </c>
    </row>
    <row r="626" spans="1:9" s="75" customFormat="1" ht="31.5" customHeight="1" x14ac:dyDescent="0.3">
      <c r="A626" s="93" t="s">
        <v>407</v>
      </c>
      <c r="B626" s="136" t="s">
        <v>697</v>
      </c>
      <c r="C626" s="137" t="s">
        <v>699</v>
      </c>
      <c r="D626" s="138" t="s">
        <v>385</v>
      </c>
      <c r="E626" s="133" t="s">
        <v>408</v>
      </c>
      <c r="F626" s="140"/>
      <c r="G626" s="186">
        <f>G627</f>
        <v>26184433.57</v>
      </c>
      <c r="H626" s="186">
        <f t="shared" ref="H626:H629" si="226">H627</f>
        <v>15351668.790000001</v>
      </c>
      <c r="I626" s="135">
        <f t="shared" si="215"/>
        <v>10832764.779999999</v>
      </c>
    </row>
    <row r="627" spans="1:9" s="75" customFormat="1" ht="27.75" customHeight="1" x14ac:dyDescent="0.3">
      <c r="A627" s="93" t="s">
        <v>553</v>
      </c>
      <c r="B627" s="136" t="s">
        <v>697</v>
      </c>
      <c r="C627" s="137" t="s">
        <v>699</v>
      </c>
      <c r="D627" s="138" t="s">
        <v>385</v>
      </c>
      <c r="E627" s="133" t="s">
        <v>554</v>
      </c>
      <c r="F627" s="140"/>
      <c r="G627" s="186">
        <f>G628+G631</f>
        <v>26184433.57</v>
      </c>
      <c r="H627" s="186">
        <f>H628+H631</f>
        <v>15351668.790000001</v>
      </c>
      <c r="I627" s="135">
        <f t="shared" si="215"/>
        <v>10832764.779999999</v>
      </c>
    </row>
    <row r="628" spans="1:9" s="75" customFormat="1" ht="45" customHeight="1" x14ac:dyDescent="0.3">
      <c r="A628" s="95" t="s">
        <v>656</v>
      </c>
      <c r="B628" s="136" t="s">
        <v>697</v>
      </c>
      <c r="C628" s="137" t="s">
        <v>699</v>
      </c>
      <c r="D628" s="138" t="s">
        <v>385</v>
      </c>
      <c r="E628" s="160" t="s">
        <v>657</v>
      </c>
      <c r="F628" s="140"/>
      <c r="G628" s="186">
        <f>G629</f>
        <v>26123000</v>
      </c>
      <c r="H628" s="186">
        <f t="shared" si="226"/>
        <v>15290235.220000001</v>
      </c>
      <c r="I628" s="135">
        <f t="shared" si="215"/>
        <v>10832764.779999999</v>
      </c>
    </row>
    <row r="629" spans="1:9" s="75" customFormat="1" ht="43.5" customHeight="1" x14ac:dyDescent="0.3">
      <c r="A629" s="92" t="s">
        <v>599</v>
      </c>
      <c r="B629" s="136" t="s">
        <v>697</v>
      </c>
      <c r="C629" s="137" t="s">
        <v>699</v>
      </c>
      <c r="D629" s="138" t="s">
        <v>385</v>
      </c>
      <c r="E629" s="160" t="s">
        <v>657</v>
      </c>
      <c r="F629" s="140">
        <v>600</v>
      </c>
      <c r="G629" s="186">
        <f>G630</f>
        <v>26123000</v>
      </c>
      <c r="H629" s="186">
        <f t="shared" si="226"/>
        <v>15290235.220000001</v>
      </c>
      <c r="I629" s="135">
        <f t="shared" si="215"/>
        <v>10832764.779999999</v>
      </c>
    </row>
    <row r="630" spans="1:9" s="75" customFormat="1" ht="13.5" customHeight="1" x14ac:dyDescent="0.3">
      <c r="A630" s="93" t="s">
        <v>201</v>
      </c>
      <c r="B630" s="136" t="s">
        <v>697</v>
      </c>
      <c r="C630" s="137" t="s">
        <v>699</v>
      </c>
      <c r="D630" s="138" t="s">
        <v>385</v>
      </c>
      <c r="E630" s="160" t="s">
        <v>657</v>
      </c>
      <c r="F630" s="140">
        <v>610</v>
      </c>
      <c r="G630" s="168">
        <v>26123000</v>
      </c>
      <c r="H630" s="152">
        <v>15290235.220000001</v>
      </c>
      <c r="I630" s="135">
        <f t="shared" si="215"/>
        <v>10832764.779999999</v>
      </c>
    </row>
    <row r="631" spans="1:9" s="75" customFormat="1" ht="45" customHeight="1" x14ac:dyDescent="0.3">
      <c r="A631" s="93" t="s">
        <v>724</v>
      </c>
      <c r="B631" s="136" t="s">
        <v>697</v>
      </c>
      <c r="C631" s="137" t="s">
        <v>699</v>
      </c>
      <c r="D631" s="138" t="s">
        <v>385</v>
      </c>
      <c r="E631" s="139" t="s">
        <v>725</v>
      </c>
      <c r="F631" s="140"/>
      <c r="G631" s="141">
        <f>G632</f>
        <v>61433.57</v>
      </c>
      <c r="H631" s="152">
        <f>H632</f>
        <v>61433.57</v>
      </c>
      <c r="I631" s="135">
        <f t="shared" si="215"/>
        <v>0</v>
      </c>
    </row>
    <row r="632" spans="1:9" s="75" customFormat="1" ht="44.25" customHeight="1" x14ac:dyDescent="0.3">
      <c r="A632" s="92" t="s">
        <v>599</v>
      </c>
      <c r="B632" s="136" t="s">
        <v>697</v>
      </c>
      <c r="C632" s="137" t="s">
        <v>699</v>
      </c>
      <c r="D632" s="138" t="s">
        <v>385</v>
      </c>
      <c r="E632" s="139" t="s">
        <v>725</v>
      </c>
      <c r="F632" s="140">
        <v>600</v>
      </c>
      <c r="G632" s="141">
        <f>G633</f>
        <v>61433.57</v>
      </c>
      <c r="H632" s="152">
        <f>H633</f>
        <v>61433.57</v>
      </c>
      <c r="I632" s="135">
        <f t="shared" si="215"/>
        <v>0</v>
      </c>
    </row>
    <row r="633" spans="1:9" s="75" customFormat="1" ht="17.25" customHeight="1" x14ac:dyDescent="0.3">
      <c r="A633" s="93" t="s">
        <v>201</v>
      </c>
      <c r="B633" s="136" t="s">
        <v>697</v>
      </c>
      <c r="C633" s="137" t="s">
        <v>699</v>
      </c>
      <c r="D633" s="138" t="s">
        <v>385</v>
      </c>
      <c r="E633" s="139" t="s">
        <v>725</v>
      </c>
      <c r="F633" s="140">
        <v>610</v>
      </c>
      <c r="G633" s="141">
        <v>61433.57</v>
      </c>
      <c r="H633" s="152">
        <v>61433.57</v>
      </c>
      <c r="I633" s="135">
        <f t="shared" si="215"/>
        <v>0</v>
      </c>
    </row>
    <row r="634" spans="1:9" s="77" customFormat="1" ht="30.75" customHeight="1" x14ac:dyDescent="0.3">
      <c r="A634" s="94" t="s">
        <v>273</v>
      </c>
      <c r="B634" s="142" t="s">
        <v>697</v>
      </c>
      <c r="C634" s="143" t="s">
        <v>699</v>
      </c>
      <c r="D634" s="144" t="s">
        <v>400</v>
      </c>
      <c r="E634" s="145"/>
      <c r="F634" s="146"/>
      <c r="G634" s="223">
        <f>G635+G644+G652</f>
        <v>26122670.199999999</v>
      </c>
      <c r="H634" s="128">
        <f t="shared" ref="H634" si="227">H635+H644+H652</f>
        <v>15663536.540000001</v>
      </c>
      <c r="I634" s="128">
        <f t="shared" si="215"/>
        <v>10459133.659999998</v>
      </c>
    </row>
    <row r="635" spans="1:9" s="75" customFormat="1" ht="31.5" customHeight="1" x14ac:dyDescent="0.3">
      <c r="A635" s="121" t="s">
        <v>726</v>
      </c>
      <c r="B635" s="136" t="s">
        <v>697</v>
      </c>
      <c r="C635" s="137" t="s">
        <v>699</v>
      </c>
      <c r="D635" s="138" t="s">
        <v>400</v>
      </c>
      <c r="E635" s="180" t="s">
        <v>727</v>
      </c>
      <c r="F635" s="181"/>
      <c r="G635" s="225">
        <f>G636</f>
        <v>24856313.569999997</v>
      </c>
      <c r="H635" s="182">
        <f t="shared" ref="H635:H636" si="228">H636</f>
        <v>14947652.310000001</v>
      </c>
      <c r="I635" s="135">
        <f t="shared" si="215"/>
        <v>9908661.2599999961</v>
      </c>
    </row>
    <row r="636" spans="1:9" s="75" customFormat="1" ht="34.5" customHeight="1" x14ac:dyDescent="0.3">
      <c r="A636" s="121" t="s">
        <v>728</v>
      </c>
      <c r="B636" s="136" t="s">
        <v>697</v>
      </c>
      <c r="C636" s="137" t="s">
        <v>699</v>
      </c>
      <c r="D636" s="138" t="s">
        <v>400</v>
      </c>
      <c r="E636" s="180" t="s">
        <v>729</v>
      </c>
      <c r="F636" s="181"/>
      <c r="G636" s="225">
        <f>G637</f>
        <v>24856313.569999997</v>
      </c>
      <c r="H636" s="182">
        <f t="shared" si="228"/>
        <v>14947652.310000001</v>
      </c>
      <c r="I636" s="135">
        <f t="shared" si="215"/>
        <v>9908661.2599999961</v>
      </c>
    </row>
    <row r="637" spans="1:9" s="75" customFormat="1" ht="38.25" customHeight="1" x14ac:dyDescent="0.3">
      <c r="A637" s="121" t="s">
        <v>730</v>
      </c>
      <c r="B637" s="136" t="s">
        <v>697</v>
      </c>
      <c r="C637" s="137" t="s">
        <v>699</v>
      </c>
      <c r="D637" s="138" t="s">
        <v>400</v>
      </c>
      <c r="E637" s="180" t="s">
        <v>731</v>
      </c>
      <c r="F637" s="181"/>
      <c r="G637" s="225">
        <f>G638+G640+G642</f>
        <v>24856313.569999997</v>
      </c>
      <c r="H637" s="225">
        <f t="shared" ref="H637:I637" si="229">H638+H640+H642</f>
        <v>14947652.310000001</v>
      </c>
      <c r="I637" s="182">
        <f t="shared" si="229"/>
        <v>9908661.2599999998</v>
      </c>
    </row>
    <row r="638" spans="1:9" s="75" customFormat="1" ht="77.25" customHeight="1" x14ac:dyDescent="0.3">
      <c r="A638" s="92" t="s">
        <v>415</v>
      </c>
      <c r="B638" s="136" t="s">
        <v>697</v>
      </c>
      <c r="C638" s="137" t="s">
        <v>699</v>
      </c>
      <c r="D638" s="138" t="s">
        <v>400</v>
      </c>
      <c r="E638" s="180" t="s">
        <v>731</v>
      </c>
      <c r="F638" s="140">
        <v>100</v>
      </c>
      <c r="G638" s="186">
        <f>G639</f>
        <v>23931200</v>
      </c>
      <c r="H638" s="135">
        <f t="shared" ref="H638" si="230">H639</f>
        <v>14022538.74</v>
      </c>
      <c r="I638" s="135">
        <f t="shared" si="215"/>
        <v>9908661.2599999998</v>
      </c>
    </row>
    <row r="639" spans="1:9" s="75" customFormat="1" ht="30" customHeight="1" x14ac:dyDescent="0.3">
      <c r="A639" s="93" t="s">
        <v>69</v>
      </c>
      <c r="B639" s="136" t="s">
        <v>697</v>
      </c>
      <c r="C639" s="137" t="s">
        <v>699</v>
      </c>
      <c r="D639" s="138" t="s">
        <v>400</v>
      </c>
      <c r="E639" s="139" t="s">
        <v>731</v>
      </c>
      <c r="F639" s="140">
        <v>110</v>
      </c>
      <c r="G639" s="168">
        <v>23931200</v>
      </c>
      <c r="H639" s="168">
        <v>14022538.74</v>
      </c>
      <c r="I639" s="135">
        <f t="shared" si="215"/>
        <v>9908661.2599999998</v>
      </c>
    </row>
    <row r="640" spans="1:9" s="77" customFormat="1" ht="27.75" customHeight="1" x14ac:dyDescent="0.3">
      <c r="A640" s="93" t="s">
        <v>398</v>
      </c>
      <c r="B640" s="136" t="s">
        <v>697</v>
      </c>
      <c r="C640" s="137" t="s">
        <v>699</v>
      </c>
      <c r="D640" s="138" t="s">
        <v>400</v>
      </c>
      <c r="E640" s="139" t="s">
        <v>731</v>
      </c>
      <c r="F640" s="140">
        <v>200</v>
      </c>
      <c r="G640" s="168">
        <f>G641</f>
        <v>925099.24</v>
      </c>
      <c r="H640" s="168">
        <f t="shared" ref="H640" si="231">H641</f>
        <v>925099.24</v>
      </c>
      <c r="I640" s="135">
        <f t="shared" si="215"/>
        <v>0</v>
      </c>
    </row>
    <row r="641" spans="1:9" s="75" customFormat="1" ht="47.25" customHeight="1" x14ac:dyDescent="0.3">
      <c r="A641" s="93" t="s">
        <v>62</v>
      </c>
      <c r="B641" s="136" t="s">
        <v>697</v>
      </c>
      <c r="C641" s="137" t="s">
        <v>699</v>
      </c>
      <c r="D641" s="138" t="s">
        <v>400</v>
      </c>
      <c r="E641" s="139" t="s">
        <v>731</v>
      </c>
      <c r="F641" s="140">
        <v>240</v>
      </c>
      <c r="G641" s="168">
        <v>925099.24</v>
      </c>
      <c r="H641" s="168">
        <v>925099.24</v>
      </c>
      <c r="I641" s="135">
        <f t="shared" si="215"/>
        <v>0</v>
      </c>
    </row>
    <row r="642" spans="1:9" s="75" customFormat="1" ht="18.600000000000001" customHeight="1" x14ac:dyDescent="0.3">
      <c r="A642" s="93" t="s">
        <v>88</v>
      </c>
      <c r="B642" s="136" t="s">
        <v>697</v>
      </c>
      <c r="C642" s="137" t="s">
        <v>699</v>
      </c>
      <c r="D642" s="138" t="s">
        <v>400</v>
      </c>
      <c r="E642" s="139" t="s">
        <v>731</v>
      </c>
      <c r="F642" s="140">
        <v>800</v>
      </c>
      <c r="G642" s="168">
        <f>G643</f>
        <v>14.33</v>
      </c>
      <c r="H642" s="168">
        <f>H643</f>
        <v>14.33</v>
      </c>
      <c r="I642" s="135">
        <f>I643</f>
        <v>0</v>
      </c>
    </row>
    <row r="643" spans="1:9" s="75" customFormat="1" ht="22.2" customHeight="1" x14ac:dyDescent="0.3">
      <c r="A643" s="93" t="s">
        <v>94</v>
      </c>
      <c r="B643" s="136" t="s">
        <v>697</v>
      </c>
      <c r="C643" s="137" t="s">
        <v>699</v>
      </c>
      <c r="D643" s="138" t="s">
        <v>400</v>
      </c>
      <c r="E643" s="139" t="s">
        <v>731</v>
      </c>
      <c r="F643" s="140">
        <v>850</v>
      </c>
      <c r="G643" s="168">
        <v>14.33</v>
      </c>
      <c r="H643" s="168">
        <v>14.33</v>
      </c>
      <c r="I643" s="135">
        <f>G643-H643</f>
        <v>0</v>
      </c>
    </row>
    <row r="644" spans="1:9" s="75" customFormat="1" ht="32.25" customHeight="1" x14ac:dyDescent="0.3">
      <c r="A644" s="93" t="s">
        <v>387</v>
      </c>
      <c r="B644" s="136" t="s">
        <v>697</v>
      </c>
      <c r="C644" s="137" t="s">
        <v>699</v>
      </c>
      <c r="D644" s="138" t="s">
        <v>400</v>
      </c>
      <c r="E644" s="139" t="s">
        <v>388</v>
      </c>
      <c r="F644" s="140"/>
      <c r="G644" s="186">
        <f>G645</f>
        <v>1255851.78</v>
      </c>
      <c r="H644" s="186">
        <f t="shared" ref="H644:I650" si="232">H645</f>
        <v>705379.38</v>
      </c>
      <c r="I644" s="135">
        <f t="shared" si="215"/>
        <v>550472.4</v>
      </c>
    </row>
    <row r="645" spans="1:9" s="75" customFormat="1" ht="32.25" customHeight="1" x14ac:dyDescent="0.3">
      <c r="A645" s="93" t="s">
        <v>389</v>
      </c>
      <c r="B645" s="136" t="s">
        <v>697</v>
      </c>
      <c r="C645" s="137" t="s">
        <v>699</v>
      </c>
      <c r="D645" s="138" t="s">
        <v>400</v>
      </c>
      <c r="E645" s="139" t="s">
        <v>390</v>
      </c>
      <c r="F645" s="140"/>
      <c r="G645" s="186">
        <f>G646+G649</f>
        <v>1255851.78</v>
      </c>
      <c r="H645" s="186">
        <f t="shared" ref="H645:I645" si="233">H646+H649</f>
        <v>705379.38</v>
      </c>
      <c r="I645" s="186">
        <f t="shared" si="233"/>
        <v>550472.4</v>
      </c>
    </row>
    <row r="646" spans="1:9" s="75" customFormat="1" ht="31.5" customHeight="1" x14ac:dyDescent="0.3">
      <c r="A646" s="93" t="s">
        <v>688</v>
      </c>
      <c r="B646" s="136" t="s">
        <v>697</v>
      </c>
      <c r="C646" s="137" t="s">
        <v>699</v>
      </c>
      <c r="D646" s="138" t="s">
        <v>400</v>
      </c>
      <c r="E646" s="139" t="s">
        <v>422</v>
      </c>
      <c r="F646" s="140"/>
      <c r="G646" s="186">
        <f>G647</f>
        <v>1255700</v>
      </c>
      <c r="H646" s="135">
        <f t="shared" si="232"/>
        <v>705227.6</v>
      </c>
      <c r="I646" s="135">
        <f t="shared" si="232"/>
        <v>550472.4</v>
      </c>
    </row>
    <row r="647" spans="1:9" s="75" customFormat="1" ht="79.5" customHeight="1" x14ac:dyDescent="0.3">
      <c r="A647" s="92" t="s">
        <v>415</v>
      </c>
      <c r="B647" s="136" t="s">
        <v>697</v>
      </c>
      <c r="C647" s="137" t="s">
        <v>699</v>
      </c>
      <c r="D647" s="138" t="s">
        <v>400</v>
      </c>
      <c r="E647" s="139" t="s">
        <v>422</v>
      </c>
      <c r="F647" s="140">
        <v>100</v>
      </c>
      <c r="G647" s="186">
        <f>G648</f>
        <v>1255700</v>
      </c>
      <c r="H647" s="186">
        <f t="shared" si="232"/>
        <v>705227.6</v>
      </c>
      <c r="I647" s="135">
        <f t="shared" si="215"/>
        <v>550472.4</v>
      </c>
    </row>
    <row r="648" spans="1:9" s="75" customFormat="1" ht="32.25" customHeight="1" x14ac:dyDescent="0.3">
      <c r="A648" s="93" t="s">
        <v>689</v>
      </c>
      <c r="B648" s="136" t="s">
        <v>697</v>
      </c>
      <c r="C648" s="137" t="s">
        <v>699</v>
      </c>
      <c r="D648" s="138" t="s">
        <v>400</v>
      </c>
      <c r="E648" s="139" t="s">
        <v>422</v>
      </c>
      <c r="F648" s="140">
        <v>120</v>
      </c>
      <c r="G648" s="168">
        <v>1255700</v>
      </c>
      <c r="H648" s="152">
        <v>705227.6</v>
      </c>
      <c r="I648" s="135">
        <f t="shared" si="215"/>
        <v>550472.4</v>
      </c>
    </row>
    <row r="649" spans="1:9" s="75" customFormat="1" ht="36" customHeight="1" x14ac:dyDescent="0.3">
      <c r="A649" s="93" t="s">
        <v>427</v>
      </c>
      <c r="B649" s="136" t="s">
        <v>697</v>
      </c>
      <c r="C649" s="137" t="s">
        <v>699</v>
      </c>
      <c r="D649" s="138" t="s">
        <v>400</v>
      </c>
      <c r="E649" s="139" t="s">
        <v>428</v>
      </c>
      <c r="F649" s="140"/>
      <c r="G649" s="186">
        <f>G650</f>
        <v>151.78</v>
      </c>
      <c r="H649" s="186">
        <f t="shared" si="232"/>
        <v>151.78</v>
      </c>
      <c r="I649" s="135">
        <f t="shared" ref="I649:I651" si="234">G649-H649</f>
        <v>0</v>
      </c>
    </row>
    <row r="650" spans="1:9" s="75" customFormat="1" ht="22.2" customHeight="1" x14ac:dyDescent="0.3">
      <c r="A650" s="92" t="s">
        <v>88</v>
      </c>
      <c r="B650" s="136" t="s">
        <v>697</v>
      </c>
      <c r="C650" s="137" t="s">
        <v>699</v>
      </c>
      <c r="D650" s="138" t="s">
        <v>400</v>
      </c>
      <c r="E650" s="139" t="s">
        <v>428</v>
      </c>
      <c r="F650" s="140">
        <v>800</v>
      </c>
      <c r="G650" s="186">
        <f>G651</f>
        <v>151.78</v>
      </c>
      <c r="H650" s="186">
        <f t="shared" si="232"/>
        <v>151.78</v>
      </c>
      <c r="I650" s="135">
        <f t="shared" si="234"/>
        <v>0</v>
      </c>
    </row>
    <row r="651" spans="1:9" s="75" customFormat="1" ht="17.399999999999999" customHeight="1" x14ac:dyDescent="0.3">
      <c r="A651" s="93" t="s">
        <v>94</v>
      </c>
      <c r="B651" s="136" t="s">
        <v>697</v>
      </c>
      <c r="C651" s="137" t="s">
        <v>699</v>
      </c>
      <c r="D651" s="138" t="s">
        <v>400</v>
      </c>
      <c r="E651" s="139" t="s">
        <v>428</v>
      </c>
      <c r="F651" s="140">
        <v>850</v>
      </c>
      <c r="G651" s="168">
        <v>151.78</v>
      </c>
      <c r="H651" s="152">
        <v>151.78</v>
      </c>
      <c r="I651" s="135">
        <f t="shared" si="234"/>
        <v>0</v>
      </c>
    </row>
    <row r="652" spans="1:9" s="75" customFormat="1" ht="30" customHeight="1" x14ac:dyDescent="0.3">
      <c r="A652" s="121" t="s">
        <v>465</v>
      </c>
      <c r="B652" s="136" t="s">
        <v>697</v>
      </c>
      <c r="C652" s="137" t="s">
        <v>699</v>
      </c>
      <c r="D652" s="138" t="s">
        <v>400</v>
      </c>
      <c r="E652" s="180" t="s">
        <v>466</v>
      </c>
      <c r="F652" s="181"/>
      <c r="G652" s="225">
        <f>G653+G656</f>
        <v>10504.85</v>
      </c>
      <c r="H652" s="225">
        <f t="shared" ref="H652:I652" si="235">H653+H656</f>
        <v>10504.85</v>
      </c>
      <c r="I652" s="182">
        <f t="shared" si="235"/>
        <v>0</v>
      </c>
    </row>
    <row r="653" spans="1:9" s="75" customFormat="1" ht="44.25" customHeight="1" x14ac:dyDescent="0.3">
      <c r="A653" s="92" t="s">
        <v>690</v>
      </c>
      <c r="B653" s="130" t="s">
        <v>697</v>
      </c>
      <c r="C653" s="131" t="s">
        <v>699</v>
      </c>
      <c r="D653" s="132" t="s">
        <v>400</v>
      </c>
      <c r="E653" s="133" t="s">
        <v>691</v>
      </c>
      <c r="F653" s="161"/>
      <c r="G653" s="186">
        <f>G654</f>
        <v>10296</v>
      </c>
      <c r="H653" s="186">
        <f t="shared" ref="H653:H657" si="236">H654</f>
        <v>10296</v>
      </c>
      <c r="I653" s="135">
        <f t="shared" si="215"/>
        <v>0</v>
      </c>
    </row>
    <row r="654" spans="1:9" s="75" customFormat="1" ht="21" customHeight="1" x14ac:dyDescent="0.3">
      <c r="A654" s="92" t="s">
        <v>88</v>
      </c>
      <c r="B654" s="130" t="s">
        <v>697</v>
      </c>
      <c r="C654" s="131" t="s">
        <v>699</v>
      </c>
      <c r="D654" s="132" t="s">
        <v>400</v>
      </c>
      <c r="E654" s="133" t="s">
        <v>691</v>
      </c>
      <c r="F654" s="161">
        <v>800</v>
      </c>
      <c r="G654" s="186">
        <f>G655</f>
        <v>10296</v>
      </c>
      <c r="H654" s="186">
        <f t="shared" si="236"/>
        <v>10296</v>
      </c>
      <c r="I654" s="135">
        <f t="shared" si="215"/>
        <v>0</v>
      </c>
    </row>
    <row r="655" spans="1:9" s="75" customFormat="1" ht="17.25" customHeight="1" x14ac:dyDescent="0.3">
      <c r="A655" s="93" t="s">
        <v>94</v>
      </c>
      <c r="B655" s="136" t="s">
        <v>697</v>
      </c>
      <c r="C655" s="137" t="s">
        <v>699</v>
      </c>
      <c r="D655" s="138" t="s">
        <v>400</v>
      </c>
      <c r="E655" s="139" t="s">
        <v>691</v>
      </c>
      <c r="F655" s="140">
        <v>850</v>
      </c>
      <c r="G655" s="168">
        <v>10296</v>
      </c>
      <c r="H655" s="152">
        <v>10296</v>
      </c>
      <c r="I655" s="135">
        <f t="shared" si="215"/>
        <v>0</v>
      </c>
    </row>
    <row r="656" spans="1:9" s="75" customFormat="1" ht="33" customHeight="1" x14ac:dyDescent="0.3">
      <c r="A656" s="92" t="s">
        <v>801</v>
      </c>
      <c r="B656" s="130" t="s">
        <v>697</v>
      </c>
      <c r="C656" s="131" t="s">
        <v>699</v>
      </c>
      <c r="D656" s="132" t="s">
        <v>400</v>
      </c>
      <c r="E656" s="133" t="s">
        <v>802</v>
      </c>
      <c r="F656" s="161"/>
      <c r="G656" s="186">
        <f>G657</f>
        <v>208.85</v>
      </c>
      <c r="H656" s="186">
        <f t="shared" si="236"/>
        <v>208.85</v>
      </c>
      <c r="I656" s="135">
        <f t="shared" ref="I656:I658" si="237">G656-H656</f>
        <v>0</v>
      </c>
    </row>
    <row r="657" spans="1:10" s="75" customFormat="1" ht="17.25" customHeight="1" x14ac:dyDescent="0.3">
      <c r="A657" s="92" t="s">
        <v>88</v>
      </c>
      <c r="B657" s="130" t="s">
        <v>697</v>
      </c>
      <c r="C657" s="131" t="s">
        <v>699</v>
      </c>
      <c r="D657" s="132" t="s">
        <v>400</v>
      </c>
      <c r="E657" s="133" t="s">
        <v>802</v>
      </c>
      <c r="F657" s="161">
        <v>800</v>
      </c>
      <c r="G657" s="186">
        <f>G658</f>
        <v>208.85</v>
      </c>
      <c r="H657" s="186">
        <f t="shared" si="236"/>
        <v>208.85</v>
      </c>
      <c r="I657" s="135">
        <f t="shared" si="237"/>
        <v>0</v>
      </c>
    </row>
    <row r="658" spans="1:10" s="75" customFormat="1" ht="17.25" customHeight="1" x14ac:dyDescent="0.3">
      <c r="A658" s="93" t="s">
        <v>94</v>
      </c>
      <c r="B658" s="136" t="s">
        <v>697</v>
      </c>
      <c r="C658" s="137" t="s">
        <v>699</v>
      </c>
      <c r="D658" s="138" t="s">
        <v>400</v>
      </c>
      <c r="E658" s="133" t="s">
        <v>802</v>
      </c>
      <c r="F658" s="140">
        <v>850</v>
      </c>
      <c r="G658" s="168">
        <v>208.85</v>
      </c>
      <c r="H658" s="152">
        <v>208.85</v>
      </c>
      <c r="I658" s="135">
        <f t="shared" si="237"/>
        <v>0</v>
      </c>
    </row>
    <row r="659" spans="1:10" s="77" customFormat="1" ht="20.399999999999999" customHeight="1" x14ac:dyDescent="0.3">
      <c r="A659" s="94" t="s">
        <v>732</v>
      </c>
      <c r="B659" s="142"/>
      <c r="C659" s="143"/>
      <c r="D659" s="144"/>
      <c r="E659" s="145"/>
      <c r="F659" s="146"/>
      <c r="G659" s="165">
        <f>G373+G585+G322+G7</f>
        <v>649133343.64999998</v>
      </c>
      <c r="H659" s="147">
        <f>H373+H585+H322+H7</f>
        <v>421873320.31999999</v>
      </c>
      <c r="I659" s="128">
        <f t="shared" si="215"/>
        <v>227260023.32999998</v>
      </c>
      <c r="J659" s="76"/>
    </row>
  </sheetData>
  <mergeCells count="12">
    <mergeCell ref="H4:H5"/>
    <mergeCell ref="I4:I5"/>
    <mergeCell ref="A1:I1"/>
    <mergeCell ref="A2:I2"/>
    <mergeCell ref="A3:I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26"/>
  <sheetViews>
    <sheetView tabSelected="1" view="pageBreakPreview" topLeftCell="A7" zoomScaleNormal="100" zoomScaleSheetLayoutView="100" workbookViewId="0">
      <selection activeCell="P20" sqref="P20:P23"/>
    </sheetView>
  </sheetViews>
  <sheetFormatPr defaultColWidth="9.44140625" defaultRowHeight="14.4" x14ac:dyDescent="0.3"/>
  <cols>
    <col min="1" max="1" width="49.5546875" style="1" customWidth="1"/>
    <col min="2" max="2" width="20.109375" style="1" customWidth="1"/>
    <col min="3" max="8" width="0" style="1" hidden="1" customWidth="1"/>
    <col min="9" max="9" width="14.88671875" style="1" customWidth="1"/>
    <col min="10" max="15" width="0" style="1" hidden="1" customWidth="1"/>
    <col min="16" max="16" width="14" style="1" customWidth="1"/>
    <col min="17" max="17" width="17" style="1" customWidth="1"/>
    <col min="18" max="18" width="0" style="1" hidden="1" customWidth="1"/>
    <col min="19" max="19" width="6.88671875" style="1" customWidth="1"/>
    <col min="20" max="16384" width="9.44140625" style="1"/>
  </cols>
  <sheetData>
    <row r="1" spans="1:19" ht="10.5" customHeight="1" x14ac:dyDescent="0.3">
      <c r="A1" s="12"/>
      <c r="B1" s="13"/>
      <c r="C1" s="8"/>
      <c r="D1" s="8"/>
      <c r="E1" s="8"/>
      <c r="F1" s="8"/>
      <c r="G1" s="8"/>
      <c r="H1" s="8"/>
      <c r="I1" s="8"/>
      <c r="J1" s="2"/>
      <c r="K1" s="2"/>
      <c r="L1" s="2"/>
      <c r="M1" s="2"/>
      <c r="N1" s="2"/>
      <c r="O1" s="2"/>
      <c r="P1" s="2"/>
      <c r="Q1" s="2"/>
      <c r="R1" s="3"/>
      <c r="S1" s="3"/>
    </row>
    <row r="2" spans="1:19" ht="14.1" customHeight="1" x14ac:dyDescent="0.3">
      <c r="A2" s="297" t="s">
        <v>342</v>
      </c>
      <c r="B2" s="298"/>
      <c r="C2" s="5"/>
      <c r="D2" s="5"/>
      <c r="E2" s="5"/>
      <c r="F2" s="5"/>
      <c r="G2" s="5"/>
      <c r="H2" s="5"/>
      <c r="I2" s="5"/>
      <c r="J2" s="2"/>
      <c r="K2" s="2"/>
      <c r="L2" s="2"/>
      <c r="M2" s="2"/>
      <c r="N2" s="2"/>
      <c r="O2" s="2"/>
      <c r="P2" s="2"/>
      <c r="Q2" s="2"/>
      <c r="R2" s="22"/>
      <c r="S2" s="3"/>
    </row>
    <row r="3" spans="1:19" ht="14.1" customHeight="1" x14ac:dyDescent="0.3">
      <c r="A3" s="58"/>
      <c r="B3" s="59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  <c r="O3" s="2"/>
      <c r="P3" s="2"/>
      <c r="Q3" s="2"/>
      <c r="R3" s="3"/>
      <c r="S3" s="3"/>
    </row>
    <row r="4" spans="1:19" ht="48" customHeight="1" x14ac:dyDescent="0.3">
      <c r="A4" s="61"/>
      <c r="B4" s="31" t="s">
        <v>374</v>
      </c>
      <c r="C4" s="62" t="s">
        <v>2</v>
      </c>
      <c r="D4" s="62" t="s">
        <v>3</v>
      </c>
      <c r="E4" s="62" t="s">
        <v>4</v>
      </c>
      <c r="F4" s="62" t="s">
        <v>5</v>
      </c>
      <c r="G4" s="62" t="s">
        <v>6</v>
      </c>
      <c r="H4" s="62" t="s">
        <v>7</v>
      </c>
      <c r="I4" s="33" t="s">
        <v>0</v>
      </c>
      <c r="J4" s="63" t="s">
        <v>2</v>
      </c>
      <c r="K4" s="63" t="s">
        <v>3</v>
      </c>
      <c r="L4" s="63" t="s">
        <v>4</v>
      </c>
      <c r="M4" s="63" t="s">
        <v>5</v>
      </c>
      <c r="N4" s="63" t="s">
        <v>6</v>
      </c>
      <c r="O4" s="63" t="s">
        <v>7</v>
      </c>
      <c r="P4" s="33" t="s">
        <v>1</v>
      </c>
      <c r="Q4" s="33" t="s">
        <v>375</v>
      </c>
      <c r="R4" s="23" t="s">
        <v>8</v>
      </c>
      <c r="S4" s="3"/>
    </row>
    <row r="5" spans="1:19" ht="38.25" customHeight="1" x14ac:dyDescent="0.3">
      <c r="A5" s="64" t="s">
        <v>343</v>
      </c>
      <c r="B5" s="65" t="s">
        <v>17</v>
      </c>
      <c r="C5" s="66">
        <v>0</v>
      </c>
      <c r="D5" s="66">
        <v>0</v>
      </c>
      <c r="E5" s="66">
        <v>0</v>
      </c>
      <c r="F5" s="66">
        <v>0</v>
      </c>
      <c r="G5" s="66">
        <v>0</v>
      </c>
      <c r="H5" s="66">
        <v>0</v>
      </c>
      <c r="I5" s="66">
        <v>8732668.0800000001</v>
      </c>
      <c r="J5" s="66">
        <v>0</v>
      </c>
      <c r="K5" s="66">
        <v>0</v>
      </c>
      <c r="L5" s="66">
        <v>0</v>
      </c>
      <c r="M5" s="66">
        <v>0</v>
      </c>
      <c r="N5" s="66">
        <v>0</v>
      </c>
      <c r="O5" s="66">
        <v>0</v>
      </c>
      <c r="P5" s="66">
        <v>-855045.23</v>
      </c>
      <c r="Q5" s="66">
        <v>9587713.3100000005</v>
      </c>
      <c r="R5" s="24">
        <v>0</v>
      </c>
      <c r="S5" s="3"/>
    </row>
    <row r="6" spans="1:19" ht="19.5" customHeight="1" x14ac:dyDescent="0.3">
      <c r="A6" s="67" t="s">
        <v>344</v>
      </c>
      <c r="B6" s="68"/>
      <c r="C6" s="68"/>
      <c r="D6" s="68"/>
      <c r="E6" s="68"/>
      <c r="F6" s="68"/>
      <c r="G6" s="68"/>
      <c r="H6" s="68"/>
      <c r="I6" s="68"/>
      <c r="J6" s="69"/>
      <c r="K6" s="69"/>
      <c r="L6" s="69"/>
      <c r="M6" s="69"/>
      <c r="N6" s="69"/>
      <c r="O6" s="69"/>
      <c r="P6" s="69"/>
      <c r="Q6" s="69"/>
      <c r="R6" s="20"/>
      <c r="S6" s="3"/>
    </row>
    <row r="7" spans="1:19" ht="24.75" customHeight="1" x14ac:dyDescent="0.3">
      <c r="A7" s="70" t="s">
        <v>345</v>
      </c>
      <c r="B7" s="71" t="s">
        <v>17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2">
        <v>0</v>
      </c>
      <c r="I7" s="72">
        <v>4000000</v>
      </c>
      <c r="J7" s="72">
        <v>0</v>
      </c>
      <c r="K7" s="72">
        <v>0</v>
      </c>
      <c r="L7" s="72">
        <v>0</v>
      </c>
      <c r="M7" s="72">
        <v>0</v>
      </c>
      <c r="N7" s="72">
        <v>0</v>
      </c>
      <c r="O7" s="72">
        <v>0</v>
      </c>
      <c r="P7" s="72">
        <v>0</v>
      </c>
      <c r="Q7" s="72">
        <f>I7-P7</f>
        <v>4000000</v>
      </c>
      <c r="R7" s="14">
        <v>0</v>
      </c>
      <c r="S7" s="3"/>
    </row>
    <row r="8" spans="1:19" ht="12.9" customHeight="1" x14ac:dyDescent="0.3">
      <c r="A8" s="73" t="s">
        <v>346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19"/>
      <c r="S8" s="3"/>
    </row>
    <row r="9" spans="1:19" ht="21.6" x14ac:dyDescent="0.3">
      <c r="A9" s="45" t="s">
        <v>347</v>
      </c>
      <c r="B9" s="71" t="s">
        <v>348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4000000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f>I9-P9</f>
        <v>4000000</v>
      </c>
      <c r="R9" s="14">
        <v>0</v>
      </c>
      <c r="S9" s="3"/>
    </row>
    <row r="10" spans="1:19" ht="21.6" x14ac:dyDescent="0.3">
      <c r="A10" s="45" t="s">
        <v>349</v>
      </c>
      <c r="B10" s="71" t="s">
        <v>350</v>
      </c>
      <c r="C10" s="72">
        <v>0</v>
      </c>
      <c r="D10" s="72">
        <v>0</v>
      </c>
      <c r="E10" s="72">
        <v>0</v>
      </c>
      <c r="F10" s="72">
        <v>0</v>
      </c>
      <c r="G10" s="72">
        <v>0</v>
      </c>
      <c r="H10" s="72">
        <v>0</v>
      </c>
      <c r="I10" s="72">
        <v>4000000</v>
      </c>
      <c r="J10" s="72">
        <v>0</v>
      </c>
      <c r="K10" s="72">
        <v>0</v>
      </c>
      <c r="L10" s="72">
        <v>0</v>
      </c>
      <c r="M10" s="72">
        <v>0</v>
      </c>
      <c r="N10" s="72">
        <v>0</v>
      </c>
      <c r="O10" s="72">
        <v>0</v>
      </c>
      <c r="P10" s="72">
        <v>0</v>
      </c>
      <c r="Q10" s="72">
        <f t="shared" ref="Q10:Q11" si="0">I10-P10</f>
        <v>4000000</v>
      </c>
      <c r="R10" s="14">
        <v>0</v>
      </c>
      <c r="S10" s="3"/>
    </row>
    <row r="11" spans="1:19" ht="21.6" x14ac:dyDescent="0.3">
      <c r="A11" s="45" t="s">
        <v>351</v>
      </c>
      <c r="B11" s="71" t="s">
        <v>352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4000000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f t="shared" si="0"/>
        <v>4000000</v>
      </c>
      <c r="R11" s="14">
        <v>0</v>
      </c>
      <c r="S11" s="3"/>
    </row>
    <row r="12" spans="1:19" ht="15" customHeight="1" x14ac:dyDescent="0.3">
      <c r="A12" s="73" t="s">
        <v>346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19"/>
      <c r="S12" s="3"/>
    </row>
    <row r="13" spans="1:19" ht="24.75" customHeight="1" x14ac:dyDescent="0.3">
      <c r="A13" s="70" t="s">
        <v>353</v>
      </c>
      <c r="B13" s="71" t="s">
        <v>17</v>
      </c>
      <c r="C13" s="72">
        <v>0</v>
      </c>
      <c r="D13" s="72">
        <v>0</v>
      </c>
      <c r="E13" s="72">
        <v>0</v>
      </c>
      <c r="F13" s="72">
        <v>0</v>
      </c>
      <c r="G13" s="72">
        <v>0</v>
      </c>
      <c r="H13" s="72">
        <v>0</v>
      </c>
      <c r="I13" s="72">
        <v>4732668.08</v>
      </c>
      <c r="J13" s="72">
        <v>0</v>
      </c>
      <c r="K13" s="72">
        <v>0</v>
      </c>
      <c r="L13" s="72">
        <v>0</v>
      </c>
      <c r="M13" s="72">
        <v>0</v>
      </c>
      <c r="N13" s="72">
        <v>0</v>
      </c>
      <c r="O13" s="72">
        <v>0</v>
      </c>
      <c r="P13" s="72">
        <v>-855045.23</v>
      </c>
      <c r="Q13" s="72">
        <f>I13-P13</f>
        <v>5587713.3100000005</v>
      </c>
      <c r="R13" s="14">
        <v>0</v>
      </c>
      <c r="S13" s="3"/>
    </row>
    <row r="14" spans="1:19" ht="21.6" x14ac:dyDescent="0.3">
      <c r="A14" s="45" t="s">
        <v>354</v>
      </c>
      <c r="B14" s="71" t="s">
        <v>355</v>
      </c>
      <c r="C14" s="72">
        <v>0</v>
      </c>
      <c r="D14" s="72">
        <v>0</v>
      </c>
      <c r="E14" s="72">
        <v>0</v>
      </c>
      <c r="F14" s="72">
        <v>0</v>
      </c>
      <c r="G14" s="72">
        <v>0</v>
      </c>
      <c r="H14" s="72">
        <v>0</v>
      </c>
      <c r="I14" s="72">
        <v>4732668.08</v>
      </c>
      <c r="J14" s="72">
        <v>0</v>
      </c>
      <c r="K14" s="72">
        <v>0</v>
      </c>
      <c r="L14" s="72">
        <v>0</v>
      </c>
      <c r="M14" s="72">
        <v>0</v>
      </c>
      <c r="N14" s="72">
        <v>0</v>
      </c>
      <c r="O14" s="72">
        <v>0</v>
      </c>
      <c r="P14" s="72">
        <v>-855045.23</v>
      </c>
      <c r="Q14" s="72">
        <f t="shared" ref="Q14:Q24" si="1">I14-P14</f>
        <v>5587713.3100000005</v>
      </c>
      <c r="R14" s="14">
        <v>0</v>
      </c>
      <c r="S14" s="3"/>
    </row>
    <row r="15" spans="1:19" ht="24.75" customHeight="1" x14ac:dyDescent="0.3">
      <c r="A15" s="70" t="s">
        <v>356</v>
      </c>
      <c r="B15" s="71" t="s">
        <v>17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f>I16</f>
        <v>-644400675.57000005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f t="shared" ref="P15:Q18" si="2">P16</f>
        <v>-425422715.42000002</v>
      </c>
      <c r="Q15" s="301" t="s">
        <v>832</v>
      </c>
      <c r="R15" s="14">
        <v>0</v>
      </c>
      <c r="S15" s="3"/>
    </row>
    <row r="16" spans="1:19" x14ac:dyDescent="0.3">
      <c r="A16" s="45" t="s">
        <v>357</v>
      </c>
      <c r="B16" s="71" t="s">
        <v>358</v>
      </c>
      <c r="C16" s="72">
        <v>0</v>
      </c>
      <c r="D16" s="72">
        <v>0</v>
      </c>
      <c r="E16" s="72">
        <v>0</v>
      </c>
      <c r="F16" s="72">
        <v>0</v>
      </c>
      <c r="G16" s="72">
        <v>0</v>
      </c>
      <c r="H16" s="72">
        <v>0</v>
      </c>
      <c r="I16" s="72">
        <f>I17</f>
        <v>-644400675.57000005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f t="shared" si="2"/>
        <v>-425422715.42000002</v>
      </c>
      <c r="Q16" s="301" t="s">
        <v>832</v>
      </c>
      <c r="R16" s="14">
        <v>0</v>
      </c>
      <c r="S16" s="3"/>
    </row>
    <row r="17" spans="1:19" x14ac:dyDescent="0.3">
      <c r="A17" s="45" t="s">
        <v>359</v>
      </c>
      <c r="B17" s="71" t="s">
        <v>360</v>
      </c>
      <c r="C17" s="72">
        <v>0</v>
      </c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72">
        <f>I18</f>
        <v>-644400675.57000005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f t="shared" si="2"/>
        <v>-425422715.42000002</v>
      </c>
      <c r="Q17" s="301" t="s">
        <v>832</v>
      </c>
      <c r="R17" s="14">
        <v>0</v>
      </c>
      <c r="S17" s="3"/>
    </row>
    <row r="18" spans="1:19" x14ac:dyDescent="0.3">
      <c r="A18" s="45" t="s">
        <v>361</v>
      </c>
      <c r="B18" s="71" t="s">
        <v>362</v>
      </c>
      <c r="C18" s="72">
        <v>0</v>
      </c>
      <c r="D18" s="72">
        <v>0</v>
      </c>
      <c r="E18" s="72">
        <v>0</v>
      </c>
      <c r="F18" s="72">
        <v>0</v>
      </c>
      <c r="G18" s="72">
        <v>0</v>
      </c>
      <c r="H18" s="72">
        <v>0</v>
      </c>
      <c r="I18" s="72">
        <f>I19</f>
        <v>-644400675.57000005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f t="shared" si="2"/>
        <v>-425422715.42000002</v>
      </c>
      <c r="Q18" s="301" t="s">
        <v>832</v>
      </c>
      <c r="R18" s="14">
        <v>0</v>
      </c>
      <c r="S18" s="3"/>
    </row>
    <row r="19" spans="1:19" ht="21.6" x14ac:dyDescent="0.3">
      <c r="A19" s="45" t="s">
        <v>363</v>
      </c>
      <c r="B19" s="71" t="s">
        <v>364</v>
      </c>
      <c r="C19" s="72">
        <v>0</v>
      </c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v>-644400675.57000005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-425422715.42000002</v>
      </c>
      <c r="Q19" s="301" t="s">
        <v>832</v>
      </c>
      <c r="R19" s="14">
        <v>0</v>
      </c>
      <c r="S19" s="3"/>
    </row>
    <row r="20" spans="1:19" ht="24.75" customHeight="1" x14ac:dyDescent="0.3">
      <c r="A20" s="70" t="s">
        <v>365</v>
      </c>
      <c r="B20" s="71" t="s">
        <v>17</v>
      </c>
      <c r="C20" s="72">
        <v>0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  <c r="I20" s="72">
        <f>I21</f>
        <v>649133343.64999998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2">
        <f>P21</f>
        <v>424567670.19</v>
      </c>
      <c r="Q20" s="301" t="s">
        <v>832</v>
      </c>
      <c r="R20" s="14">
        <v>0</v>
      </c>
      <c r="S20" s="3"/>
    </row>
    <row r="21" spans="1:19" x14ac:dyDescent="0.3">
      <c r="A21" s="45" t="s">
        <v>366</v>
      </c>
      <c r="B21" s="71" t="s">
        <v>367</v>
      </c>
      <c r="C21" s="72">
        <v>0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72">
        <f>I22</f>
        <v>649133343.64999998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f>P22</f>
        <v>424567670.19</v>
      </c>
      <c r="Q21" s="301" t="s">
        <v>832</v>
      </c>
      <c r="R21" s="14">
        <v>0</v>
      </c>
      <c r="S21" s="3"/>
    </row>
    <row r="22" spans="1:19" x14ac:dyDescent="0.3">
      <c r="A22" s="45" t="s">
        <v>368</v>
      </c>
      <c r="B22" s="71" t="s">
        <v>369</v>
      </c>
      <c r="C22" s="72">
        <v>0</v>
      </c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72">
        <f>I23</f>
        <v>649133343.64999998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f>P23</f>
        <v>424567670.19</v>
      </c>
      <c r="Q22" s="301" t="s">
        <v>832</v>
      </c>
      <c r="R22" s="14">
        <v>0</v>
      </c>
      <c r="S22" s="3"/>
    </row>
    <row r="23" spans="1:19" x14ac:dyDescent="0.3">
      <c r="A23" s="45" t="s">
        <v>370</v>
      </c>
      <c r="B23" s="71" t="s">
        <v>371</v>
      </c>
      <c r="C23" s="72">
        <v>0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f>I24</f>
        <v>649133343.64999998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f>P24</f>
        <v>424567670.19</v>
      </c>
      <c r="Q23" s="301" t="s">
        <v>832</v>
      </c>
      <c r="R23" s="14">
        <v>0</v>
      </c>
      <c r="S23" s="3"/>
    </row>
    <row r="24" spans="1:19" ht="22.2" thickBot="1" x14ac:dyDescent="0.35">
      <c r="A24" s="45" t="s">
        <v>372</v>
      </c>
      <c r="B24" s="71" t="s">
        <v>373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649133343.64999998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424567670.19</v>
      </c>
      <c r="Q24" s="301" t="s">
        <v>832</v>
      </c>
      <c r="R24" s="14">
        <v>0</v>
      </c>
      <c r="S24" s="3"/>
    </row>
    <row r="25" spans="1:19" ht="12.9" customHeight="1" x14ac:dyDescent="0.3">
      <c r="A25" s="21"/>
      <c r="B25" s="18"/>
      <c r="C25" s="6" t="s">
        <v>39</v>
      </c>
      <c r="D25" s="6" t="s">
        <v>39</v>
      </c>
      <c r="E25" s="6" t="s">
        <v>39</v>
      </c>
      <c r="F25" s="6" t="s">
        <v>39</v>
      </c>
      <c r="G25" s="6" t="s">
        <v>39</v>
      </c>
      <c r="H25" s="6" t="s">
        <v>39</v>
      </c>
      <c r="I25" s="6"/>
      <c r="J25" s="6" t="s">
        <v>39</v>
      </c>
      <c r="K25" s="6" t="s">
        <v>39</v>
      </c>
      <c r="L25" s="6" t="s">
        <v>39</v>
      </c>
      <c r="M25" s="6" t="s">
        <v>39</v>
      </c>
      <c r="N25" s="6" t="s">
        <v>39</v>
      </c>
      <c r="O25" s="6" t="s">
        <v>39</v>
      </c>
      <c r="P25" s="6"/>
      <c r="Q25" s="6"/>
      <c r="R25" s="6" t="s">
        <v>39</v>
      </c>
      <c r="S25" s="3"/>
    </row>
    <row r="26" spans="1:19" ht="12.9" customHeight="1" x14ac:dyDescent="0.3">
      <c r="A26" s="4"/>
      <c r="B26" s="4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3"/>
      <c r="S26" s="3"/>
    </row>
  </sheetData>
  <mergeCells count="1">
    <mergeCell ref="A2:B2"/>
  </mergeCells>
  <pageMargins left="0.78750002384185791" right="0.59027779102325439" top="0.59027779102325439" bottom="0.39375001192092896" header="0" footer="0"/>
  <pageSetup paperSize="9" scale="54" fitToWidth="2" fitToHeight="0" orientation="landscape" errors="blank" r:id="rId1"/>
  <headerFooter>
    <oddFooter>&amp;R&amp;D СТР. &amp;P</oddFoot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Расходы</vt:lpstr>
      <vt:lpstr>Ведомственная структура</vt:lpstr>
      <vt:lpstr>Источники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Учаева</dc:creator>
  <cp:lastModifiedBy>Работа</cp:lastModifiedBy>
  <cp:lastPrinted>2024-10-16T07:20:32Z</cp:lastPrinted>
  <dcterms:created xsi:type="dcterms:W3CDTF">2024-07-08T06:35:34Z</dcterms:created>
  <dcterms:modified xsi:type="dcterms:W3CDTF">2024-10-22T06:24:14Z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_Орг=60010_Ф=0503317M_Период=июнь 2024 года_2.xls</vt:lpwstr>
  </property>
  <property fmtid="{D5CDD505-2E9C-101B-9397-08002B2CF9AE}" pid="3" name="Название отчета">
    <vt:lpwstr>_Орг=60010_Ф=0503317M_Период=июнь 2024 года_2.xls</vt:lpwstr>
  </property>
  <property fmtid="{D5CDD505-2E9C-101B-9397-08002B2CF9AE}" pid="4" name="Версия клиента">
    <vt:lpwstr>20.2.0.37821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10.1.16.41</vt:lpwstr>
  </property>
  <property fmtid="{D5CDD505-2E9C-101B-9397-08002B2CF9AE}" pid="8" name="База">
    <vt:lpwstr>svod_smart</vt:lpwstr>
  </property>
  <property fmtid="{D5CDD505-2E9C-101B-9397-08002B2CF9AE}" pid="9" name="Пользователь">
    <vt:lpwstr>mncp60010_zvontcovalv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